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https://pahousegop-my.sharepoint.com/personal/dacri_pahousegop_com/Documents/Documents/Senate Documents/Legislation/Education Issues/Higher Education/Performance-based Funding Council/January 21 Hearing Materials/"/>
    </mc:Choice>
  </mc:AlternateContent>
  <xr:revisionPtr revIDLastSave="0" documentId="8_{C5C0A3A7-1F7A-4D83-8DCB-08A75278780C}" xr6:coauthVersionLast="47" xr6:coauthVersionMax="47" xr10:uidLastSave="{00000000-0000-0000-0000-000000000000}"/>
  <bookViews>
    <workbookView xWindow="-120" yWindow="-120" windowWidth="29040" windowHeight="15720" tabRatio="790" xr2:uid="{B5178090-84B9-41EA-A35D-F6D84EB9C950}"/>
  </bookViews>
  <sheets>
    <sheet name="Tabs Flow Chart" sheetId="68" r:id="rId1"/>
    <sheet name="2025-26 CC" sheetId="70" r:id="rId2"/>
    <sheet name="2025-26 Univ" sheetId="71" r:id="rId3"/>
    <sheet name="2025-26 Point Calculation" sheetId="72" r:id="rId4"/>
    <sheet name="CC Data" sheetId="42" r:id="rId5"/>
    <sheet name="Univ Data" sheetId="43" r:id="rId6"/>
    <sheet name="2024-25 CC" sheetId="47" r:id="rId7"/>
    <sheet name="2024-25 Univ" sheetId="53" r:id="rId8"/>
    <sheet name="24-25 Point Calculation" sheetId="61" r:id="rId9"/>
    <sheet name="Scales" sheetId="62" r:id="rId10"/>
  </sheets>
  <definedNames>
    <definedName name="_" localSheetId="3">#REF!</definedName>
    <definedName name="_" localSheetId="8">#REF!</definedName>
    <definedName name="_">#REF!</definedName>
    <definedName name="_CEN1" localSheetId="3">#REF!</definedName>
    <definedName name="_CEN1" localSheetId="8">#REF!</definedName>
    <definedName name="_CEN1">#REF!</definedName>
    <definedName name="_SA3" localSheetId="3">#REF!</definedName>
    <definedName name="_SA3" localSheetId="8">#REF!</definedName>
    <definedName name="_SA3">#REF!</definedName>
    <definedName name="_SC2" localSheetId="3">#REF!</definedName>
    <definedName name="_SC2" localSheetId="8">#REF!</definedName>
    <definedName name="_SC2">#REF!</definedName>
    <definedName name="_Scd10" localSheetId="3">#REF!</definedName>
    <definedName name="_Scd10" localSheetId="8">#REF!</definedName>
    <definedName name="_Scd10">#REF!</definedName>
    <definedName name="_Scd11" localSheetId="3">#REF!</definedName>
    <definedName name="_Scd11" localSheetId="8">#REF!</definedName>
    <definedName name="_Scd11">#REF!</definedName>
    <definedName name="_Scd12" localSheetId="3">#REF!</definedName>
    <definedName name="_Scd12" localSheetId="8">#REF!</definedName>
    <definedName name="_Scd12">#REF!</definedName>
    <definedName name="_Scd2" localSheetId="3">#REF!</definedName>
    <definedName name="_Scd2" localSheetId="8">#REF!</definedName>
    <definedName name="_Scd2">#REF!</definedName>
    <definedName name="_Scd3" localSheetId="3">#REF!</definedName>
    <definedName name="_Scd3" localSheetId="8">#REF!</definedName>
    <definedName name="_Scd3">#REF!</definedName>
    <definedName name="_Scd4" localSheetId="3">#REF!</definedName>
    <definedName name="_Scd4" localSheetId="8">#REF!</definedName>
    <definedName name="_Scd4">#REF!</definedName>
    <definedName name="_SCD5" localSheetId="3">#REF!</definedName>
    <definedName name="_SCD5" localSheetId="8">#REF!</definedName>
    <definedName name="_SCD5">#REF!</definedName>
    <definedName name="_Scd6" localSheetId="3">#REF!</definedName>
    <definedName name="_Scd6" localSheetId="8">#REF!</definedName>
    <definedName name="_Scd6">#REF!</definedName>
    <definedName name="_Scd7" localSheetId="3">#REF!</definedName>
    <definedName name="_Scd7" localSheetId="8">#REF!</definedName>
    <definedName name="_Scd7">#REF!</definedName>
    <definedName name="_Scd8" localSheetId="3">#REF!</definedName>
    <definedName name="_Scd8" localSheetId="8">#REF!</definedName>
    <definedName name="_Scd8">#REF!</definedName>
    <definedName name="_Scd9" localSheetId="3">#REF!</definedName>
    <definedName name="_Scd9" localSheetId="8">#REF!</definedName>
    <definedName name="_Scd9">#REF!</definedName>
    <definedName name="A" localSheetId="3">#REF!</definedName>
    <definedName name="A" localSheetId="8">#REF!</definedName>
    <definedName name="A">#REF!</definedName>
    <definedName name="A3Inst" localSheetId="3">#REF!</definedName>
    <definedName name="A3Inst" localSheetId="8">#REF!</definedName>
    <definedName name="A3Inst">#REF!</definedName>
    <definedName name="B" localSheetId="3">#REF!</definedName>
    <definedName name="B" localSheetId="8">#REF!</definedName>
    <definedName name="B">#REF!</definedName>
    <definedName name="Button5">"Button 5"</definedName>
    <definedName name="cbh" localSheetId="3">#REF!</definedName>
    <definedName name="cbh" localSheetId="8">#REF!</definedName>
    <definedName name="cbh">#REF!</definedName>
    <definedName name="CBInst" localSheetId="3">#REF!</definedName>
    <definedName name="CBInst" localSheetId="8">#REF!</definedName>
    <definedName name="CBInst">#REF!</definedName>
    <definedName name="cempapp" localSheetId="3">#REF!</definedName>
    <definedName name="cempapp" localSheetId="8">#REF!</definedName>
    <definedName name="cempapp">#REF!</definedName>
    <definedName name="CEMPEAPP" localSheetId="3">#REF!</definedName>
    <definedName name="CEMPEAPP" localSheetId="8">#REF!</definedName>
    <definedName name="CEMPEAPP">#REF!</definedName>
    <definedName name="CEMPEGT" localSheetId="3">#REF!</definedName>
    <definedName name="CEMPEGT" localSheetId="8">#REF!</definedName>
    <definedName name="CEMPEGT">#REF!</definedName>
    <definedName name="CEMPEINS" localSheetId="3">#REF!</definedName>
    <definedName name="CEMPEINS" localSheetId="8">#REF!</definedName>
    <definedName name="CEMPEINS">#REF!</definedName>
    <definedName name="CEMPEMAT" localSheetId="3">#REF!</definedName>
    <definedName name="CEMPEMAT" localSheetId="8">#REF!</definedName>
    <definedName name="CEMPEMAT">#REF!</definedName>
    <definedName name="cempmat" localSheetId="3">#REF!</definedName>
    <definedName name="cempmat" localSheetId="8">#REF!</definedName>
    <definedName name="cempmat">#REF!</definedName>
    <definedName name="cemptot" localSheetId="3">#REF!</definedName>
    <definedName name="cemptot" localSheetId="8">#REF!</definedName>
    <definedName name="cemptot">#REF!</definedName>
    <definedName name="EInst" localSheetId="3">#REF!</definedName>
    <definedName name="EInst" localSheetId="8">#REF!</definedName>
    <definedName name="EInst">#REF!</definedName>
    <definedName name="FInst" localSheetId="3">#REF!</definedName>
    <definedName name="FInst" localSheetId="8">#REF!</definedName>
    <definedName name="FInst">#REF!</definedName>
    <definedName name="FMRGRAD" localSheetId="3">#REF!</definedName>
    <definedName name="FMRGRAD" localSheetId="8">#REF!</definedName>
    <definedName name="FMRGRAD">#REF!</definedName>
    <definedName name="FMRPFTE" localSheetId="3">#REF!</definedName>
    <definedName name="FMRPFTE" localSheetId="8">#REF!</definedName>
    <definedName name="FMRPFTE">#REF!</definedName>
    <definedName name="FMRPFTET" localSheetId="3">#REF!</definedName>
    <definedName name="FMRPFTET" localSheetId="8">#REF!</definedName>
    <definedName name="FMRPFTET">#REF!</definedName>
    <definedName name="FMRPGRAD" localSheetId="3">#REF!</definedName>
    <definedName name="FMRPGRAD" localSheetId="8">#REF!</definedName>
    <definedName name="FMRPGRAD">#REF!</definedName>
    <definedName name="FTERESENR" localSheetId="3">#REF!</definedName>
    <definedName name="FTERESENR" localSheetId="8">#REF!</definedName>
    <definedName name="FTERESENR">#REF!</definedName>
    <definedName name="NETRESACT" localSheetId="3">#REF!</definedName>
    <definedName name="NETRESACT" localSheetId="8">#REF!</definedName>
    <definedName name="NETRESACT">#REF!</definedName>
    <definedName name="PNFADDAPP" localSheetId="3">#REF!</definedName>
    <definedName name="PNFADDAPP" localSheetId="8">#REF!</definedName>
    <definedName name="PNFADDAPP">#REF!</definedName>
    <definedName name="PNFOC" localSheetId="3">#REF!</definedName>
    <definedName name="PNFOC" localSheetId="8">#REF!</definedName>
    <definedName name="PNFOC">#REF!</definedName>
    <definedName name="PNFTotExp" localSheetId="3">#REF!</definedName>
    <definedName name="PNFTotExp" localSheetId="8">#REF!</definedName>
    <definedName name="PNFTotExp">#REF!</definedName>
    <definedName name="PNFTotRev" localSheetId="3">#REF!</definedName>
    <definedName name="PNFTotRev" localSheetId="8">#REF!</definedName>
    <definedName name="PNFTotRev">#REF!</definedName>
    <definedName name="_xlnm.Print_Area" localSheetId="6">'2024-25 CC'!$B$2:$O$58</definedName>
    <definedName name="_xlnm.Print_Area" localSheetId="7">'2024-25 Univ'!$B$2:$K$50</definedName>
    <definedName name="_xlnm.Print_Area" localSheetId="1">'2025-26 CC'!$B$2:$O$58</definedName>
    <definedName name="_xlnm.Print_Area" localSheetId="3">'2025-26 Point Calculation'!$B$2:$L$40</definedName>
    <definedName name="_xlnm.Print_Area" localSheetId="2">'2025-26 Univ'!$B$2:$K$52</definedName>
    <definedName name="_xlnm.Print_Area" localSheetId="8">'24-25 Point Calculation'!$B$2:$J$38</definedName>
    <definedName name="_xlnm.Print_Area" localSheetId="4">'CC Data'!$B$2:$F$262</definedName>
    <definedName name="_xlnm.Print_Area" localSheetId="9">Scales!$B$2:$F$31</definedName>
    <definedName name="_xlnm.Print_Area" localSheetId="0">'Tabs Flow Chart'!$B$2:$W$35</definedName>
    <definedName name="_xlnm.Print_Area" localSheetId="5">'Univ Data'!$B$2:$G$177</definedName>
    <definedName name="_xlnm.Print_Titles" localSheetId="7">'2024-25 Univ'!$2:$2</definedName>
    <definedName name="_xlnm.Print_Titles" localSheetId="2">'2025-26 Univ'!$2:$2</definedName>
    <definedName name="russ" localSheetId="3">#REF!</definedName>
    <definedName name="russ" localSheetId="8">#REF!</definedName>
    <definedName name="russ">#REF!</definedName>
    <definedName name="S13A" localSheetId="3">#REF!</definedName>
    <definedName name="S13A" localSheetId="8">#REF!</definedName>
    <definedName name="S13A">#REF!</definedName>
    <definedName name="S13B" localSheetId="3">#REF!</definedName>
    <definedName name="S13B" localSheetId="8">#REF!</definedName>
    <definedName name="S13B">#REF!</definedName>
    <definedName name="S13C" localSheetId="3">#REF!</definedName>
    <definedName name="S13C" localSheetId="8">#REF!</definedName>
    <definedName name="S13C">#REF!</definedName>
    <definedName name="S14A" localSheetId="3">#REF!</definedName>
    <definedName name="S14A" localSheetId="8">#REF!</definedName>
    <definedName name="S14A">#REF!</definedName>
    <definedName name="S14B" localSheetId="3">#REF!</definedName>
    <definedName name="S14B" localSheetId="8">#REF!</definedName>
    <definedName name="S14B">#REF!</definedName>
    <definedName name="S14C" localSheetId="3">#REF!</definedName>
    <definedName name="S14C" localSheetId="8">#REF!</definedName>
    <definedName name="S14C">#REF!</definedName>
    <definedName name="S15A" localSheetId="3">#REF!</definedName>
    <definedName name="S15A" localSheetId="8">#REF!</definedName>
    <definedName name="S15A">#REF!</definedName>
    <definedName name="S15B" localSheetId="3">#REF!</definedName>
    <definedName name="S15B" localSheetId="8">#REF!</definedName>
    <definedName name="S15B">#REF!</definedName>
    <definedName name="S15C" localSheetId="3">#REF!</definedName>
    <definedName name="S15C" localSheetId="8">#REF!</definedName>
    <definedName name="S15C">#REF!</definedName>
    <definedName name="Scd12Ins" localSheetId="3">#REF!</definedName>
    <definedName name="Scd12Ins" localSheetId="8">#REF!</definedName>
    <definedName name="Scd12Ins">#REF!</definedName>
    <definedName name="Scd2Org" localSheetId="3">#REF!</definedName>
    <definedName name="Scd2Org" localSheetId="8">#REF!</definedName>
    <definedName name="Scd2Org">#REF!</definedName>
    <definedName name="Scd3Org" localSheetId="3">#REF!</definedName>
    <definedName name="Scd3Org" localSheetId="8">#REF!</definedName>
    <definedName name="Scd3Org">#REF!</definedName>
    <definedName name="Scd3TBL" localSheetId="3">#REF!</definedName>
    <definedName name="Scd3TBL" localSheetId="8">#REF!</definedName>
    <definedName name="Scd3TBL">#REF!</definedName>
    <definedName name="Scd4Ins" localSheetId="3">#REF!</definedName>
    <definedName name="Scd4Ins" localSheetId="8">#REF!</definedName>
    <definedName name="Scd4Ins">#REF!</definedName>
    <definedName name="Scd4Org" localSheetId="3">#REF!</definedName>
    <definedName name="Scd4Org" localSheetId="8">#REF!</definedName>
    <definedName name="Scd4Org">#REF!</definedName>
    <definedName name="Scd6Org" localSheetId="3">#REF!</definedName>
    <definedName name="Scd6Org" localSheetId="8">#REF!</definedName>
    <definedName name="Scd6Org">#REF!</definedName>
    <definedName name="Scd7Org" localSheetId="3">#REF!</definedName>
    <definedName name="Scd7Org" localSheetId="8">#REF!</definedName>
    <definedName name="Scd7Org">#REF!</definedName>
    <definedName name="Scd8Org" localSheetId="3">#REF!</definedName>
    <definedName name="Scd8Org" localSheetId="8">#REF!</definedName>
    <definedName name="Scd8Org">#REF!</definedName>
    <definedName name="Scd9Ins" localSheetId="3">#REF!</definedName>
    <definedName name="Scd9Ins" localSheetId="8">#REF!</definedName>
    <definedName name="Scd9Ins">#REF!</definedName>
    <definedName name="Scd9Prog" localSheetId="3">#REF!</definedName>
    <definedName name="Scd9Prog" localSheetId="8">#REF!</definedName>
    <definedName name="Scd9Prog">#REF!</definedName>
    <definedName name="ScdIns" localSheetId="3">#REF!</definedName>
    <definedName name="ScdIns" localSheetId="8">#REF!</definedName>
    <definedName name="ScdIns">#REF!</definedName>
    <definedName name="ScdOrg" localSheetId="3">#REF!</definedName>
    <definedName name="ScdOrg" localSheetId="8">#REF!</definedName>
    <definedName name="ScdOrg">#REF!</definedName>
    <definedName name="SchedA" localSheetId="3">#REF!</definedName>
    <definedName name="SchedA" localSheetId="8">#REF!</definedName>
    <definedName name="SchedA">#REF!</definedName>
    <definedName name="SE" localSheetId="3">#REF!</definedName>
    <definedName name="SE" localSheetId="8">#REF!</definedName>
    <definedName name="SE">#REF!</definedName>
    <definedName name="SF" localSheetId="3">#REF!</definedName>
    <definedName name="SF" localSheetId="8">#REF!</definedName>
    <definedName name="SF">#REF!</definedName>
    <definedName name="SI" localSheetId="3">#REF!</definedName>
    <definedName name="SI" localSheetId="8">#REF!</definedName>
    <definedName name="SI">#REF!</definedName>
    <definedName name="SPFTE" localSheetId="3">#REF!</definedName>
    <definedName name="SPFTE" localSheetId="8">#REF!</definedName>
    <definedName name="SPFTE">#REF!</definedName>
    <definedName name="SPSCH" localSheetId="3">#REF!</definedName>
    <definedName name="SPSCH" localSheetId="8">#REF!</definedName>
    <definedName name="SPSCH">#REF!</definedName>
    <definedName name="SPTFTE" localSheetId="3">#REF!</definedName>
    <definedName name="SPTFTE" localSheetId="8">#REF!</definedName>
    <definedName name="SPTFTE">#REF!</definedName>
    <definedName name="SPTSCH" localSheetId="3">#REF!</definedName>
    <definedName name="SPTSCH" localSheetId="8">#REF!</definedName>
    <definedName name="SPTSCH">#REF!</definedName>
    <definedName name="Stud1995" localSheetId="3">#REF!</definedName>
    <definedName name="Stud1995" localSheetId="8">#REF!</definedName>
    <definedName name="Stud1995">#REF!</definedName>
    <definedName name="Stud1996" localSheetId="3">#REF!</definedName>
    <definedName name="Stud1996" localSheetId="8">#REF!</definedName>
    <definedName name="Stud1996">#REF!</definedName>
    <definedName name="Stud1997" localSheetId="3">#REF!</definedName>
    <definedName name="Stud1997" localSheetId="8">#REF!</definedName>
    <definedName name="Stud1997">#REF!</definedName>
    <definedName name="Tben" localSheetId="3">#REF!</definedName>
    <definedName name="Tben" localSheetId="8">#REF!</definedName>
    <definedName name="Tben">#REF!</definedName>
    <definedName name="TEIRPS" localSheetId="3">#REF!</definedName>
    <definedName name="TEIRPS" localSheetId="8">#REF!</definedName>
    <definedName name="TEIRPS">#REF!</definedName>
    <definedName name="TERESACT" localSheetId="3">#REF!</definedName>
    <definedName name="TERESACT" localSheetId="8">#REF!</definedName>
    <definedName name="TERESACT">#REF!</definedName>
    <definedName name="TFUELUTIL" localSheetId="3">#REF!</definedName>
    <definedName name="TFUELUTIL" localSheetId="8">#REF!</definedName>
    <definedName name="TFUELUTIL">#REF!</definedName>
    <definedName name="TitleText" localSheetId="3">#REF!</definedName>
    <definedName name="TitleText" localSheetId="8">#REF!</definedName>
    <definedName name="TitleText">#REF!</definedName>
    <definedName name="total" localSheetId="3">#REF!</definedName>
    <definedName name="total" localSheetId="8">#REF!</definedName>
    <definedName name="total">#REF!</definedName>
    <definedName name="TotExp" localSheetId="3">#REF!</definedName>
    <definedName name="TotExp" localSheetId="8">#REF!</definedName>
    <definedName name="TotExp">#REF!</definedName>
    <definedName name="TOTFUELS" localSheetId="3">#REF!</definedName>
    <definedName name="TOTFUELS" localSheetId="8">#REF!</definedName>
    <definedName name="TOTFUELS">#REF!</definedName>
    <definedName name="TotImp" localSheetId="3">#REF!</definedName>
    <definedName name="TotImp" localSheetId="8">#REF!</definedName>
    <definedName name="TotImp">#REF!</definedName>
    <definedName name="TOTUTIL" localSheetId="3">#REF!</definedName>
    <definedName name="TOTUTIL" localSheetId="8">#REF!</definedName>
    <definedName name="TOTUTIL">#REF!</definedName>
    <definedName name="TRENTSTAT" localSheetId="3">#REF!</definedName>
    <definedName name="TRENTSTAT" localSheetId="8">#REF!</definedName>
    <definedName name="TRENTSTAT">#REF!</definedName>
    <definedName name="TRRESACT" localSheetId="3">#REF!</definedName>
    <definedName name="TRRESACT" localSheetId="8">#REF!</definedName>
    <definedName name="TRRESACT">#REF!</definedName>
    <definedName name="TSal" localSheetId="3">#REF!</definedName>
    <definedName name="TSal" localSheetId="8">#REF!</definedName>
    <definedName name="TSal">#REF!</definedName>
  </definedNames>
  <calcPr calcId="191029" concurrentManualCount="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1" i="72" l="1"/>
  <c r="D36" i="61" l="1"/>
  <c r="H30" i="61"/>
  <c r="H14" i="61"/>
  <c r="H38" i="61"/>
  <c r="H36" i="61"/>
  <c r="D30" i="61"/>
  <c r="D14" i="61"/>
  <c r="D38" i="61" l="1"/>
  <c r="I32" i="72" l="1"/>
  <c r="I16" i="72"/>
  <c r="I40" i="72"/>
  <c r="I38" i="72"/>
  <c r="C12" i="70" l="1"/>
  <c r="L12" i="70"/>
  <c r="H12" i="70"/>
  <c r="K13" i="70"/>
  <c r="M12" i="70"/>
  <c r="J13" i="70"/>
  <c r="G12" i="70"/>
  <c r="L13" i="70"/>
  <c r="N12" i="70"/>
  <c r="O13" i="70"/>
  <c r="D12" i="70"/>
  <c r="G13" i="70"/>
  <c r="I12" i="70"/>
  <c r="E13" i="70"/>
  <c r="F13" i="70"/>
  <c r="H13" i="70"/>
  <c r="J12" i="70"/>
  <c r="M13" i="70"/>
  <c r="O12" i="70"/>
  <c r="C13" i="70"/>
  <c r="E12" i="70"/>
  <c r="N13" i="70"/>
  <c r="D13" i="70"/>
  <c r="F12" i="70"/>
  <c r="I13" i="70"/>
  <c r="K12" i="70"/>
  <c r="C6" i="70" l="1"/>
  <c r="K6" i="70"/>
  <c r="J15" i="70" l="1"/>
  <c r="K12" i="71" l="1"/>
  <c r="I12" i="71"/>
  <c r="H14" i="71"/>
  <c r="J12" i="71"/>
  <c r="H13" i="71"/>
  <c r="C7" i="71"/>
  <c r="I13" i="71"/>
  <c r="F12" i="71"/>
  <c r="K13" i="71"/>
  <c r="K14" i="71"/>
  <c r="C14" i="71"/>
  <c r="G14" i="71"/>
  <c r="G12" i="71"/>
  <c r="E14" i="71"/>
  <c r="E12" i="71"/>
  <c r="D13" i="71"/>
  <c r="C12" i="71"/>
  <c r="F13" i="71"/>
  <c r="D12" i="71"/>
  <c r="F14" i="71"/>
  <c r="E13" i="71"/>
  <c r="H12" i="71"/>
  <c r="J13" i="71"/>
  <c r="I14" i="71"/>
  <c r="G13" i="71"/>
  <c r="D14" i="71"/>
  <c r="J14" i="71"/>
  <c r="H33" i="47" l="1"/>
  <c r="H34" i="47"/>
  <c r="H35" i="47"/>
  <c r="H36" i="47"/>
  <c r="H37" i="47"/>
  <c r="H38" i="47"/>
  <c r="H39" i="47"/>
  <c r="H40" i="47"/>
  <c r="H41" i="47"/>
  <c r="H42" i="47"/>
  <c r="H43" i="47"/>
  <c r="H16" i="70" l="1"/>
  <c r="I16" i="70"/>
  <c r="L16" i="70"/>
  <c r="J16" i="70"/>
  <c r="K16" i="70"/>
  <c r="D16" i="70"/>
  <c r="E16" i="70"/>
  <c r="F16" i="70"/>
  <c r="N16" i="70"/>
  <c r="C16" i="70"/>
  <c r="M16" i="70"/>
  <c r="G16" i="70"/>
  <c r="O16" i="70"/>
  <c r="A29" i="47" l="1"/>
  <c r="A28" i="47"/>
  <c r="A27" i="47"/>
  <c r="A26" i="47"/>
  <c r="A25" i="47"/>
  <c r="A24" i="47"/>
  <c r="A23" i="47"/>
  <c r="A22" i="47"/>
  <c r="A21" i="47"/>
  <c r="A20" i="47"/>
  <c r="A19" i="47"/>
  <c r="A26" i="53"/>
  <c r="A25" i="53"/>
  <c r="A24" i="53"/>
  <c r="A23" i="53"/>
  <c r="A22" i="53"/>
  <c r="A21" i="53"/>
  <c r="A20" i="53"/>
  <c r="A19" i="53"/>
  <c r="A18" i="53"/>
  <c r="A17" i="53"/>
  <c r="K37" i="53"/>
  <c r="J37" i="53"/>
  <c r="I37" i="53"/>
  <c r="H37" i="53"/>
  <c r="G37" i="53"/>
  <c r="F37" i="53"/>
  <c r="E37" i="53"/>
  <c r="D37" i="53"/>
  <c r="C37" i="53"/>
  <c r="K36" i="53"/>
  <c r="J36" i="53"/>
  <c r="I36" i="53"/>
  <c r="H36" i="53"/>
  <c r="G36" i="53"/>
  <c r="F36" i="53"/>
  <c r="E36" i="53"/>
  <c r="D36" i="53"/>
  <c r="C36" i="53"/>
  <c r="K35" i="53"/>
  <c r="J35" i="53"/>
  <c r="I35" i="53"/>
  <c r="H35" i="53"/>
  <c r="G35" i="53"/>
  <c r="F35" i="53"/>
  <c r="E35" i="53"/>
  <c r="D35" i="53"/>
  <c r="C35" i="53"/>
  <c r="K34" i="53"/>
  <c r="J34" i="53"/>
  <c r="I34" i="53"/>
  <c r="H34" i="53"/>
  <c r="G34" i="53"/>
  <c r="F34" i="53"/>
  <c r="E34" i="53"/>
  <c r="D34" i="53"/>
  <c r="C34" i="53"/>
  <c r="K33" i="53"/>
  <c r="J33" i="53"/>
  <c r="I33" i="53"/>
  <c r="H33" i="53"/>
  <c r="G33" i="53"/>
  <c r="F33" i="53"/>
  <c r="E33" i="53"/>
  <c r="D33" i="53"/>
  <c r="C33" i="53"/>
  <c r="K32" i="53"/>
  <c r="J32" i="53"/>
  <c r="I32" i="53"/>
  <c r="H32" i="53"/>
  <c r="G32" i="53"/>
  <c r="F32" i="53"/>
  <c r="E32" i="53"/>
  <c r="D32" i="53"/>
  <c r="C32" i="53"/>
  <c r="K31" i="53"/>
  <c r="J31" i="53"/>
  <c r="I31" i="53"/>
  <c r="H31" i="53"/>
  <c r="G31" i="53"/>
  <c r="F31" i="53"/>
  <c r="E31" i="53"/>
  <c r="D31" i="53"/>
  <c r="C31" i="53"/>
  <c r="K30" i="53"/>
  <c r="J30" i="53"/>
  <c r="I30" i="53"/>
  <c r="H30" i="53"/>
  <c r="G30" i="53"/>
  <c r="F30" i="53"/>
  <c r="E30" i="53"/>
  <c r="D30" i="53"/>
  <c r="C30" i="53"/>
  <c r="K29" i="53"/>
  <c r="J29" i="53"/>
  <c r="I29" i="53"/>
  <c r="H29" i="53"/>
  <c r="G29" i="53"/>
  <c r="F29" i="53"/>
  <c r="E29" i="53"/>
  <c r="D29" i="53"/>
  <c r="C29" i="53"/>
  <c r="C33" i="47"/>
  <c r="O43" i="47"/>
  <c r="N43" i="47"/>
  <c r="M43" i="47"/>
  <c r="L43" i="47"/>
  <c r="K43" i="47"/>
  <c r="J43" i="47"/>
  <c r="I43" i="47"/>
  <c r="G43" i="47"/>
  <c r="F43" i="47"/>
  <c r="E43" i="47"/>
  <c r="D43" i="47"/>
  <c r="C43" i="47"/>
  <c r="O42" i="47"/>
  <c r="N42" i="47"/>
  <c r="M42" i="47"/>
  <c r="L42" i="47"/>
  <c r="K42" i="47"/>
  <c r="J42" i="47"/>
  <c r="I42" i="47"/>
  <c r="G42" i="47"/>
  <c r="F42" i="47"/>
  <c r="E42" i="47"/>
  <c r="D42" i="47"/>
  <c r="C42" i="47"/>
  <c r="O41" i="47"/>
  <c r="N41" i="47"/>
  <c r="M41" i="47"/>
  <c r="L41" i="47"/>
  <c r="K41" i="47"/>
  <c r="J41" i="47"/>
  <c r="I41" i="47"/>
  <c r="G41" i="47"/>
  <c r="F41" i="47"/>
  <c r="E41" i="47"/>
  <c r="D41" i="47"/>
  <c r="C41" i="47"/>
  <c r="O40" i="47"/>
  <c r="N40" i="47"/>
  <c r="M40" i="47"/>
  <c r="L40" i="47"/>
  <c r="K40" i="47"/>
  <c r="J40" i="47"/>
  <c r="I40" i="47"/>
  <c r="G40" i="47"/>
  <c r="F40" i="47"/>
  <c r="E40" i="47"/>
  <c r="D40" i="47"/>
  <c r="C40" i="47"/>
  <c r="O39" i="47"/>
  <c r="N39" i="47"/>
  <c r="M39" i="47"/>
  <c r="L39" i="47"/>
  <c r="K39" i="47"/>
  <c r="J39" i="47"/>
  <c r="I39" i="47"/>
  <c r="G39" i="47"/>
  <c r="F39" i="47"/>
  <c r="E39" i="47"/>
  <c r="D39" i="47"/>
  <c r="C39" i="47"/>
  <c r="O38" i="47"/>
  <c r="N38" i="47"/>
  <c r="M38" i="47"/>
  <c r="L38" i="47"/>
  <c r="K38" i="47"/>
  <c r="J38" i="47"/>
  <c r="I38" i="47"/>
  <c r="G38" i="47"/>
  <c r="F38" i="47"/>
  <c r="E38" i="47"/>
  <c r="D38" i="47"/>
  <c r="C38" i="47"/>
  <c r="O37" i="47"/>
  <c r="N37" i="47"/>
  <c r="M37" i="47"/>
  <c r="L37" i="47"/>
  <c r="K37" i="47"/>
  <c r="J37" i="47"/>
  <c r="I37" i="47"/>
  <c r="G37" i="47"/>
  <c r="F37" i="47"/>
  <c r="E37" i="47"/>
  <c r="D37" i="47"/>
  <c r="C37" i="47"/>
  <c r="O36" i="47"/>
  <c r="N36" i="47"/>
  <c r="M36" i="47"/>
  <c r="L36" i="47"/>
  <c r="K36" i="47"/>
  <c r="J36" i="47"/>
  <c r="I36" i="47"/>
  <c r="G36" i="47"/>
  <c r="F36" i="47"/>
  <c r="E36" i="47"/>
  <c r="D36" i="47"/>
  <c r="C36" i="47"/>
  <c r="O35" i="47"/>
  <c r="N35" i="47"/>
  <c r="M35" i="47"/>
  <c r="L35" i="47"/>
  <c r="K35" i="47"/>
  <c r="J35" i="47"/>
  <c r="I35" i="47"/>
  <c r="G35" i="47"/>
  <c r="F35" i="47"/>
  <c r="E35" i="47"/>
  <c r="D35" i="47"/>
  <c r="C35" i="47"/>
  <c r="O34" i="47"/>
  <c r="N34" i="47"/>
  <c r="M34" i="47"/>
  <c r="L34" i="47"/>
  <c r="K34" i="47"/>
  <c r="J34" i="47"/>
  <c r="I34" i="47"/>
  <c r="G34" i="47"/>
  <c r="F34" i="47"/>
  <c r="E34" i="47"/>
  <c r="D34" i="47"/>
  <c r="C34" i="47"/>
  <c r="O33" i="47"/>
  <c r="N33" i="47"/>
  <c r="M33" i="47"/>
  <c r="L33" i="47"/>
  <c r="K33" i="47"/>
  <c r="J33" i="47"/>
  <c r="I33" i="47"/>
  <c r="G33" i="47"/>
  <c r="F33" i="47"/>
  <c r="E33" i="47"/>
  <c r="D33" i="47"/>
  <c r="D21" i="62" l="1"/>
  <c r="D20" i="62"/>
  <c r="C20" i="62"/>
  <c r="C21" i="62"/>
  <c r="F21" i="62"/>
  <c r="F20" i="62"/>
  <c r="K16" i="71" l="1"/>
  <c r="H16" i="71"/>
  <c r="I16" i="71"/>
  <c r="J16" i="71"/>
  <c r="C16" i="71"/>
  <c r="D16" i="71"/>
  <c r="G16" i="71" l="1"/>
  <c r="F16" i="71"/>
  <c r="L15" i="70" l="1"/>
  <c r="H15" i="70"/>
  <c r="M15" i="70"/>
  <c r="G15" i="70"/>
  <c r="K15" i="70"/>
  <c r="N15" i="70"/>
  <c r="I15" i="70"/>
  <c r="C15" i="70"/>
  <c r="D15" i="70"/>
  <c r="E15" i="70"/>
  <c r="F15" i="70"/>
  <c r="O15" i="70"/>
  <c r="C19" i="70" l="1"/>
  <c r="K25" i="71" l="1"/>
  <c r="K48" i="71" s="1"/>
  <c r="K38" i="53"/>
  <c r="J38" i="53"/>
  <c r="I38" i="53"/>
  <c r="H38" i="53"/>
  <c r="G38" i="53"/>
  <c r="F38" i="53"/>
  <c r="E38" i="53"/>
  <c r="D38" i="53"/>
  <c r="C38" i="53"/>
  <c r="O44" i="47"/>
  <c r="N44" i="47"/>
  <c r="M44" i="47"/>
  <c r="L44" i="47"/>
  <c r="K44" i="47"/>
  <c r="J44" i="47"/>
  <c r="I44" i="47"/>
  <c r="H44" i="47"/>
  <c r="G44" i="47"/>
  <c r="F44" i="47"/>
  <c r="E44" i="47"/>
  <c r="D44" i="47"/>
  <c r="C44" i="47"/>
  <c r="J11" i="71" l="1"/>
  <c r="C15" i="71"/>
  <c r="J8" i="71"/>
  <c r="G7" i="71"/>
  <c r="I15" i="71"/>
  <c r="K11" i="71"/>
  <c r="N11" i="70"/>
  <c r="K11" i="70"/>
  <c r="G11" i="70"/>
  <c r="F6" i="70"/>
  <c r="D6" i="70"/>
  <c r="E10" i="70"/>
  <c r="H7" i="70"/>
  <c r="K8" i="70"/>
  <c r="M8" i="70"/>
  <c r="O10" i="70"/>
  <c r="N8" i="70"/>
  <c r="O6" i="70"/>
  <c r="J6" i="70"/>
  <c r="D10" i="70"/>
  <c r="I11" i="70"/>
  <c r="N10" i="70"/>
  <c r="G6" i="70"/>
  <c r="C10" i="70"/>
  <c r="D8" i="70"/>
  <c r="G7" i="70"/>
  <c r="I7" i="70"/>
  <c r="O8" i="70"/>
  <c r="N6" i="70"/>
  <c r="L9" i="70"/>
  <c r="F7" i="70"/>
  <c r="H11" i="70"/>
  <c r="M6" i="70"/>
  <c r="J11" i="70"/>
  <c r="J10" i="70"/>
  <c r="F11" i="70"/>
  <c r="C8" i="70"/>
  <c r="E6" i="70"/>
  <c r="L7" i="70"/>
  <c r="M11" i="70"/>
  <c r="F10" i="70"/>
  <c r="E8" i="70"/>
  <c r="G10" i="70"/>
  <c r="I10" i="70"/>
  <c r="L10" i="70"/>
  <c r="M7" i="70"/>
  <c r="C11" i="70"/>
  <c r="H6" i="70"/>
  <c r="I6" i="70"/>
  <c r="L6" i="70"/>
  <c r="N7" i="70"/>
  <c r="J8" i="70"/>
  <c r="D7" i="70"/>
  <c r="E11" i="70"/>
  <c r="H8" i="70"/>
  <c r="I8" i="70"/>
  <c r="L8" i="70"/>
  <c r="M10" i="70"/>
  <c r="O11" i="70"/>
  <c r="J7" i="70"/>
  <c r="F8" i="70"/>
  <c r="E7" i="70"/>
  <c r="O7" i="70"/>
  <c r="K15" i="71"/>
  <c r="D15" i="71"/>
  <c r="F15" i="71"/>
  <c r="G15" i="71"/>
  <c r="J15" i="71"/>
  <c r="F9" i="70"/>
  <c r="E15" i="71"/>
  <c r="H15" i="71"/>
  <c r="I9" i="70"/>
  <c r="J9" i="70"/>
  <c r="M9" i="70"/>
  <c r="N9" i="70"/>
  <c r="E9" i="70"/>
  <c r="E8" i="61"/>
  <c r="I7" i="71" l="1"/>
  <c r="I11" i="71"/>
  <c r="I9" i="71"/>
  <c r="K7" i="71"/>
  <c r="H9" i="71"/>
  <c r="I8" i="71"/>
  <c r="C9" i="71"/>
  <c r="J7" i="71"/>
  <c r="C8" i="71"/>
  <c r="H11" i="71"/>
  <c r="J9" i="71"/>
  <c r="C11" i="71"/>
  <c r="C10" i="71"/>
  <c r="G8" i="71"/>
  <c r="H8" i="71"/>
  <c r="G9" i="71"/>
  <c r="G11" i="71"/>
  <c r="K8" i="71"/>
  <c r="K9" i="71"/>
  <c r="H7" i="71"/>
  <c r="H9" i="70"/>
  <c r="D11" i="70"/>
  <c r="C9" i="70"/>
  <c r="G9" i="70"/>
  <c r="D9" i="70"/>
  <c r="O9" i="70"/>
  <c r="K10" i="70"/>
  <c r="C7" i="70"/>
  <c r="K9" i="70"/>
  <c r="H10" i="70"/>
  <c r="L11" i="70"/>
  <c r="K7" i="70"/>
  <c r="G10" i="71"/>
  <c r="H10" i="71"/>
  <c r="I10" i="71"/>
  <c r="J10" i="71"/>
  <c r="K10" i="71"/>
  <c r="G8" i="70" l="1"/>
  <c r="C19" i="71" l="1"/>
  <c r="K26" i="53"/>
  <c r="K49" i="53" s="1"/>
  <c r="F24" i="53"/>
  <c r="F47" i="53" s="1"/>
  <c r="E24" i="53"/>
  <c r="E47" i="53" s="1"/>
  <c r="I22" i="53"/>
  <c r="I45" i="53" s="1"/>
  <c r="C23" i="53"/>
  <c r="J23" i="53"/>
  <c r="J46" i="53" s="1"/>
  <c r="C22" i="53"/>
  <c r="J26" i="53"/>
  <c r="J49" i="53" s="1"/>
  <c r="I26" i="53"/>
  <c r="I49" i="53" s="1"/>
  <c r="H26" i="53"/>
  <c r="H49" i="53" s="1"/>
  <c r="G26" i="53"/>
  <c r="G49" i="53" s="1"/>
  <c r="D26" i="53"/>
  <c r="D49" i="53" s="1"/>
  <c r="F26" i="53"/>
  <c r="F49" i="53" s="1"/>
  <c r="H19" i="53" l="1"/>
  <c r="H43" i="53" s="1"/>
  <c r="J19" i="53"/>
  <c r="J43" i="53" s="1"/>
  <c r="J21" i="53"/>
  <c r="I21" i="53"/>
  <c r="I18" i="53"/>
  <c r="I42" i="53" s="1"/>
  <c r="K17" i="53"/>
  <c r="K41" i="53" s="1"/>
  <c r="G21" i="53"/>
  <c r="G17" i="53"/>
  <c r="G41" i="53" s="1"/>
  <c r="G18" i="53"/>
  <c r="G42" i="53" s="1"/>
  <c r="J20" i="53"/>
  <c r="H21" i="53"/>
  <c r="I19" i="53"/>
  <c r="I43" i="53" s="1"/>
  <c r="I17" i="53"/>
  <c r="I41" i="53" s="1"/>
  <c r="C17" i="53"/>
  <c r="K22" i="53"/>
  <c r="K45" i="53" s="1"/>
  <c r="F22" i="53"/>
  <c r="F45" i="53" s="1"/>
  <c r="K18" i="53"/>
  <c r="K42" i="53" s="1"/>
  <c r="I23" i="53"/>
  <c r="I46" i="53" s="1"/>
  <c r="H24" i="53"/>
  <c r="H47" i="53" s="1"/>
  <c r="K21" i="53"/>
  <c r="K20" i="53"/>
  <c r="H17" i="53"/>
  <c r="H41" i="53" s="1"/>
  <c r="J24" i="53"/>
  <c r="J47" i="53" s="1"/>
  <c r="G22" i="53"/>
  <c r="G45" i="53" s="1"/>
  <c r="G24" i="53"/>
  <c r="G47" i="53" s="1"/>
  <c r="G20" i="53"/>
  <c r="I24" i="53"/>
  <c r="I47" i="53" s="1"/>
  <c r="J22" i="53"/>
  <c r="J45" i="53" s="1"/>
  <c r="F23" i="53"/>
  <c r="F46" i="53" s="1"/>
  <c r="I20" i="53"/>
  <c r="H22" i="53"/>
  <c r="H45" i="53" s="1"/>
  <c r="K24" i="53"/>
  <c r="K47" i="53" s="1"/>
  <c r="G23" i="53"/>
  <c r="G46" i="53" s="1"/>
  <c r="H23" i="53"/>
  <c r="H46" i="53" s="1"/>
  <c r="H18" i="53"/>
  <c r="H42" i="53" s="1"/>
  <c r="K23" i="53"/>
  <c r="K46" i="53" s="1"/>
  <c r="E22" i="53"/>
  <c r="E45" i="53" s="1"/>
  <c r="E23" i="53"/>
  <c r="E46" i="53" s="1"/>
  <c r="G19" i="53"/>
  <c r="G43" i="53" s="1"/>
  <c r="K19" i="53"/>
  <c r="K43" i="53" s="1"/>
  <c r="C45" i="53"/>
  <c r="C26" i="53"/>
  <c r="C24" i="53"/>
  <c r="C46" i="53"/>
  <c r="C29" i="70"/>
  <c r="K44" i="53" l="1"/>
  <c r="I44" i="53"/>
  <c r="L28" i="47"/>
  <c r="L56" i="47" s="1"/>
  <c r="C29" i="47"/>
  <c r="F28" i="47"/>
  <c r="F56" i="47" s="1"/>
  <c r="H28" i="47"/>
  <c r="H56" i="47" s="1"/>
  <c r="G44" i="53"/>
  <c r="J44" i="53"/>
  <c r="J18" i="53"/>
  <c r="J42" i="53" s="1"/>
  <c r="J17" i="53"/>
  <c r="J41" i="53" s="1"/>
  <c r="C19" i="53"/>
  <c r="H20" i="53"/>
  <c r="H44" i="53" s="1"/>
  <c r="N28" i="47"/>
  <c r="N56" i="47" s="1"/>
  <c r="J28" i="47"/>
  <c r="J56" i="47" s="1"/>
  <c r="F29" i="47"/>
  <c r="F57" i="47" s="1"/>
  <c r="D29" i="47"/>
  <c r="D57" i="47" s="1"/>
  <c r="D28" i="47"/>
  <c r="D56" i="47" s="1"/>
  <c r="H29" i="47"/>
  <c r="H57" i="47" s="1"/>
  <c r="J29" i="47"/>
  <c r="J57" i="47" s="1"/>
  <c r="L29" i="47"/>
  <c r="L57" i="47" s="1"/>
  <c r="N29" i="47"/>
  <c r="N57" i="47" s="1"/>
  <c r="E28" i="47"/>
  <c r="E56" i="47" s="1"/>
  <c r="G28" i="47"/>
  <c r="G56" i="47" s="1"/>
  <c r="I28" i="47"/>
  <c r="I56" i="47" s="1"/>
  <c r="K28" i="47"/>
  <c r="K56" i="47" s="1"/>
  <c r="M28" i="47"/>
  <c r="M56" i="47" s="1"/>
  <c r="O28" i="47"/>
  <c r="O56" i="47" s="1"/>
  <c r="E29" i="47"/>
  <c r="E57" i="47" s="1"/>
  <c r="G29" i="47"/>
  <c r="G57" i="47" s="1"/>
  <c r="I29" i="47"/>
  <c r="I57" i="47" s="1"/>
  <c r="K29" i="47"/>
  <c r="K57" i="47" s="1"/>
  <c r="M29" i="47"/>
  <c r="M57" i="47" s="1"/>
  <c r="O29" i="47"/>
  <c r="O57" i="47" s="1"/>
  <c r="C18" i="53"/>
  <c r="C41" i="53"/>
  <c r="C49" i="53"/>
  <c r="C21" i="53"/>
  <c r="C47" i="53"/>
  <c r="C20" i="53"/>
  <c r="C43" i="53" l="1"/>
  <c r="C28" i="47"/>
  <c r="C57" i="47"/>
  <c r="C44" i="53"/>
  <c r="C42" i="53"/>
  <c r="C56" i="47" l="1"/>
  <c r="O28" i="70" l="1"/>
  <c r="O29" i="70"/>
  <c r="N28" i="70"/>
  <c r="N29" i="70"/>
  <c r="M28" i="70"/>
  <c r="M29" i="70"/>
  <c r="L28" i="70"/>
  <c r="L29" i="70"/>
  <c r="K28" i="70"/>
  <c r="K29" i="70"/>
  <c r="J28" i="70"/>
  <c r="J29" i="70"/>
  <c r="I28" i="70"/>
  <c r="I29" i="70"/>
  <c r="H28" i="70"/>
  <c r="H29" i="70"/>
  <c r="G28" i="70"/>
  <c r="G29" i="70"/>
  <c r="F28" i="70"/>
  <c r="F29" i="70"/>
  <c r="E28" i="70"/>
  <c r="E29" i="70"/>
  <c r="D28" i="70"/>
  <c r="D29" i="70"/>
  <c r="C28" i="70"/>
  <c r="C56" i="70" s="1"/>
  <c r="J40" i="71"/>
  <c r="K40" i="71"/>
  <c r="I40" i="71"/>
  <c r="H40" i="71"/>
  <c r="G40" i="71"/>
  <c r="F40" i="71"/>
  <c r="E40" i="71"/>
  <c r="D40" i="71"/>
  <c r="C40" i="71"/>
  <c r="F28" i="71" l="1"/>
  <c r="J28" i="71"/>
  <c r="H28" i="71"/>
  <c r="I28" i="71"/>
  <c r="C28" i="71"/>
  <c r="G28" i="71"/>
  <c r="K28" i="71"/>
  <c r="D28" i="71"/>
  <c r="C25" i="71" l="1"/>
  <c r="C24" i="71"/>
  <c r="C26" i="71"/>
  <c r="C27" i="71" l="1"/>
  <c r="C21" i="71"/>
  <c r="C23" i="71"/>
  <c r="C25" i="53" l="1"/>
  <c r="C48" i="53" s="1"/>
  <c r="C22" i="71"/>
  <c r="C20" i="71"/>
  <c r="C50" i="53" l="1"/>
  <c r="C8" i="61" l="1"/>
  <c r="C57" i="70" l="1"/>
  <c r="U18" i="72" l="1"/>
  <c r="U17" i="72"/>
  <c r="S17" i="61" l="1"/>
  <c r="R17" i="61"/>
  <c r="Q17" i="61"/>
  <c r="P17" i="61"/>
  <c r="O17" i="61"/>
  <c r="N17" i="61"/>
  <c r="D24" i="53" l="1"/>
  <c r="E26" i="71"/>
  <c r="E25" i="71"/>
  <c r="E24" i="71"/>
  <c r="D25" i="71"/>
  <c r="D24" i="71"/>
  <c r="D26" i="71"/>
  <c r="E34" i="61"/>
  <c r="E13" i="61"/>
  <c r="E11" i="61"/>
  <c r="E9" i="61"/>
  <c r="E10" i="61"/>
  <c r="E26" i="61"/>
  <c r="E17" i="61"/>
  <c r="E18" i="61"/>
  <c r="E22" i="61"/>
  <c r="E23" i="61"/>
  <c r="E19" i="61"/>
  <c r="E28" i="61"/>
  <c r="E27" i="61"/>
  <c r="E29" i="61"/>
  <c r="E25" i="61"/>
  <c r="E21" i="61"/>
  <c r="E12" i="61"/>
  <c r="E33" i="61"/>
  <c r="E35" i="61"/>
  <c r="E20" i="61"/>
  <c r="E24" i="61"/>
  <c r="D23" i="53" l="1"/>
  <c r="D46" i="53" s="1"/>
  <c r="D22" i="53"/>
  <c r="E14" i="61"/>
  <c r="D25" i="53"/>
  <c r="D47" i="53"/>
  <c r="F26" i="71"/>
  <c r="G24" i="71"/>
  <c r="G25" i="71"/>
  <c r="F24" i="71"/>
  <c r="F25" i="71"/>
  <c r="G26" i="71"/>
  <c r="E27" i="71"/>
  <c r="D27" i="71"/>
  <c r="G22" i="71"/>
  <c r="G23" i="71"/>
  <c r="E30" i="61"/>
  <c r="E36" i="61"/>
  <c r="E38" i="61" l="1"/>
  <c r="D45" i="53"/>
  <c r="E25" i="53"/>
  <c r="E48" i="53" s="1"/>
  <c r="F27" i="71"/>
  <c r="F25" i="53"/>
  <c r="F48" i="53" s="1"/>
  <c r="D48" i="53"/>
  <c r="I20" i="71"/>
  <c r="H20" i="71"/>
  <c r="H19" i="71"/>
  <c r="I21" i="71"/>
  <c r="H21" i="71"/>
  <c r="I19" i="71"/>
  <c r="H26" i="71"/>
  <c r="H25" i="71"/>
  <c r="H24" i="71"/>
  <c r="I24" i="71"/>
  <c r="I26" i="71"/>
  <c r="I25" i="71"/>
  <c r="H22" i="71"/>
  <c r="I22" i="71"/>
  <c r="H23" i="71"/>
  <c r="I23" i="71"/>
  <c r="G19" i="71"/>
  <c r="G21" i="71"/>
  <c r="G20" i="71"/>
  <c r="G25" i="53" l="1"/>
  <c r="G48" i="53" s="1"/>
  <c r="G50" i="53" s="1"/>
  <c r="G27" i="71"/>
  <c r="J21" i="71"/>
  <c r="K19" i="71"/>
  <c r="J20" i="71"/>
  <c r="J19" i="71"/>
  <c r="K20" i="71"/>
  <c r="K21" i="71"/>
  <c r="K26" i="71"/>
  <c r="K24" i="71"/>
  <c r="J26" i="71"/>
  <c r="J24" i="71"/>
  <c r="J25" i="71"/>
  <c r="J22" i="71"/>
  <c r="K22" i="71"/>
  <c r="K23" i="71"/>
  <c r="J23" i="71"/>
  <c r="K46" i="71" l="1"/>
  <c r="I25" i="53"/>
  <c r="I48" i="53" s="1"/>
  <c r="I50" i="53" s="1"/>
  <c r="H25" i="53"/>
  <c r="I27" i="71"/>
  <c r="H27" i="71"/>
  <c r="U19" i="72"/>
  <c r="T19" i="72"/>
  <c r="S19" i="72"/>
  <c r="R19" i="72"/>
  <c r="Q19" i="72"/>
  <c r="P19" i="72"/>
  <c r="O44" i="70"/>
  <c r="N44" i="70"/>
  <c r="M44" i="70"/>
  <c r="L44" i="70"/>
  <c r="K44" i="70"/>
  <c r="J44" i="70"/>
  <c r="I44" i="70"/>
  <c r="H44" i="70"/>
  <c r="G44" i="70"/>
  <c r="F44" i="70"/>
  <c r="E44" i="70"/>
  <c r="D44" i="70"/>
  <c r="C44" i="70"/>
  <c r="K25" i="53" l="1"/>
  <c r="K48" i="53" s="1"/>
  <c r="K50" i="53" s="1"/>
  <c r="J25" i="53"/>
  <c r="J48" i="53" s="1"/>
  <c r="J50" i="53" s="1"/>
  <c r="H48" i="53"/>
  <c r="K27" i="71"/>
  <c r="J27" i="71"/>
  <c r="H50" i="53" l="1"/>
  <c r="C44" i="71"/>
  <c r="G44" i="71"/>
  <c r="J44" i="71"/>
  <c r="I44" i="71"/>
  <c r="H44" i="71"/>
  <c r="E47" i="71"/>
  <c r="C47" i="71"/>
  <c r="F47" i="71"/>
  <c r="D47" i="71"/>
  <c r="G47" i="71"/>
  <c r="J47" i="71"/>
  <c r="I47" i="71"/>
  <c r="H47" i="71"/>
  <c r="C49" i="71"/>
  <c r="E49" i="71"/>
  <c r="G49" i="71"/>
  <c r="F49" i="71"/>
  <c r="D49" i="71"/>
  <c r="I49" i="71"/>
  <c r="J49" i="71"/>
  <c r="H49" i="71"/>
  <c r="J43" i="71"/>
  <c r="H43" i="71"/>
  <c r="G43" i="71"/>
  <c r="I43" i="71"/>
  <c r="K43" i="71"/>
  <c r="C45" i="71"/>
  <c r="I45" i="71"/>
  <c r="H45" i="71"/>
  <c r="J45" i="71"/>
  <c r="G45" i="71"/>
  <c r="E48" i="71"/>
  <c r="C48" i="71"/>
  <c r="G48" i="71"/>
  <c r="F48" i="71"/>
  <c r="J48" i="71"/>
  <c r="D48" i="71"/>
  <c r="I48" i="71"/>
  <c r="H48" i="71"/>
  <c r="C43" i="71" l="1"/>
  <c r="C12" i="61" l="1"/>
  <c r="C33" i="61" l="1"/>
  <c r="C34" i="61"/>
  <c r="C35" i="61"/>
  <c r="C13" i="61"/>
  <c r="K49" i="71" l="1"/>
  <c r="J56" i="70" l="1"/>
  <c r="N56" i="70"/>
  <c r="G56" i="70"/>
  <c r="F56" i="70"/>
  <c r="L56" i="70"/>
  <c r="M56" i="70"/>
  <c r="K45" i="71"/>
  <c r="K47" i="71"/>
  <c r="K44" i="71" l="1"/>
  <c r="K56" i="70" l="1"/>
  <c r="O56" i="70" l="1"/>
  <c r="I56" i="70" l="1"/>
  <c r="H56" i="70" l="1"/>
  <c r="E56" i="70" l="1"/>
  <c r="D56" i="70"/>
  <c r="C51" i="71" l="1"/>
  <c r="G51" i="71"/>
  <c r="F51" i="71"/>
  <c r="D51" i="71"/>
  <c r="I51" i="71"/>
  <c r="J51" i="71"/>
  <c r="H51" i="71" l="1"/>
  <c r="K51" i="71"/>
  <c r="E50" i="71" l="1"/>
  <c r="D50" i="71"/>
  <c r="J50" i="71"/>
  <c r="I50" i="71"/>
  <c r="G50" i="71"/>
  <c r="H50" i="71"/>
  <c r="C50" i="71"/>
  <c r="F50" i="71"/>
  <c r="K50" i="71" l="1"/>
  <c r="H57" i="70" l="1"/>
  <c r="N57" i="70"/>
  <c r="D57" i="70"/>
  <c r="L57" i="70"/>
  <c r="M57" i="70"/>
  <c r="E57" i="70"/>
  <c r="O57" i="70"/>
  <c r="G57" i="70"/>
  <c r="F57" i="70"/>
  <c r="I57" i="70"/>
  <c r="K57" i="70"/>
  <c r="J57" i="70"/>
  <c r="H46" i="71" l="1"/>
  <c r="C46" i="71"/>
  <c r="I46" i="71"/>
  <c r="G46" i="71"/>
  <c r="J46" i="71"/>
  <c r="I52" i="71" l="1"/>
  <c r="H52" i="71"/>
  <c r="G52" i="71"/>
  <c r="J52" i="71"/>
  <c r="C52" i="71"/>
  <c r="D10" i="72" s="1"/>
  <c r="D15" i="72" l="1"/>
  <c r="D36" i="72"/>
  <c r="D35" i="72"/>
  <c r="D14" i="72"/>
  <c r="K52" i="71"/>
  <c r="D37" i="72" l="1"/>
  <c r="C36" i="61"/>
  <c r="D38" i="72" l="1"/>
  <c r="G26" i="70" l="1"/>
  <c r="G54" i="70" s="1"/>
  <c r="H26" i="70"/>
  <c r="H54" i="70" s="1"/>
  <c r="J26" i="70"/>
  <c r="J54" i="70" s="1"/>
  <c r="G20" i="70"/>
  <c r="G48" i="70" s="1"/>
  <c r="I20" i="70"/>
  <c r="I48" i="70" s="1"/>
  <c r="E19" i="70"/>
  <c r="E47" i="70" s="1"/>
  <c r="E21" i="70"/>
  <c r="E49" i="70" s="1"/>
  <c r="K21" i="70"/>
  <c r="K49" i="70" s="1"/>
  <c r="F20" i="70"/>
  <c r="F48" i="70" s="1"/>
  <c r="F24" i="70"/>
  <c r="F52" i="70" s="1"/>
  <c r="G24" i="70"/>
  <c r="G52" i="70" s="1"/>
  <c r="I24" i="70"/>
  <c r="I52" i="70" s="1"/>
  <c r="E23" i="70"/>
  <c r="E51" i="70" s="1"/>
  <c r="I25" i="70"/>
  <c r="I53" i="70" s="1"/>
  <c r="K25" i="70"/>
  <c r="K53" i="70" s="1"/>
  <c r="F25" i="70"/>
  <c r="F53" i="70" s="1"/>
  <c r="G25" i="70"/>
  <c r="G53" i="70" s="1"/>
  <c r="L24" i="70"/>
  <c r="L52" i="70" s="1"/>
  <c r="L26" i="70"/>
  <c r="L54" i="70" s="1"/>
  <c r="G19" i="70"/>
  <c r="G47" i="70" s="1"/>
  <c r="O19" i="70"/>
  <c r="O47" i="70" s="1"/>
  <c r="O21" i="70"/>
  <c r="O49" i="70" s="1"/>
  <c r="N20" i="70"/>
  <c r="N48" i="70" s="1"/>
  <c r="J19" i="70"/>
  <c r="J47" i="70" s="1"/>
  <c r="I19" i="70"/>
  <c r="I47" i="70" s="1"/>
  <c r="H19" i="70"/>
  <c r="H47" i="70" s="1"/>
  <c r="H25" i="70"/>
  <c r="H53" i="70" s="1"/>
  <c r="E26" i="70"/>
  <c r="E54" i="70" s="1"/>
  <c r="O26" i="70"/>
  <c r="O54" i="70" s="1"/>
  <c r="N24" i="70"/>
  <c r="N52" i="70" s="1"/>
  <c r="M21" i="70"/>
  <c r="M49" i="70" s="1"/>
  <c r="I23" i="70"/>
  <c r="I51" i="70" s="1"/>
  <c r="F26" i="70"/>
  <c r="F54" i="70" s="1"/>
  <c r="L21" i="70"/>
  <c r="L49" i="70" s="1"/>
  <c r="N26" i="70"/>
  <c r="N54" i="70" s="1"/>
  <c r="N19" i="70"/>
  <c r="N47" i="70" s="1"/>
  <c r="O25" i="70"/>
  <c r="O53" i="70" s="1"/>
  <c r="E25" i="70"/>
  <c r="E53" i="70" s="1"/>
  <c r="J21" i="70"/>
  <c r="J49" i="70" s="1"/>
  <c r="M26" i="70"/>
  <c r="M54" i="70" s="1"/>
  <c r="O20" i="70"/>
  <c r="O48" i="70" s="1"/>
  <c r="K20" i="70"/>
  <c r="K48" i="70" s="1"/>
  <c r="D19" i="70"/>
  <c r="D47" i="70" s="1"/>
  <c r="E20" i="70"/>
  <c r="E48" i="70" s="1"/>
  <c r="H24" i="70"/>
  <c r="H52" i="70" s="1"/>
  <c r="D26" i="70"/>
  <c r="D54" i="70" s="1"/>
  <c r="L19" i="70"/>
  <c r="L47" i="70" s="1"/>
  <c r="N21" i="70"/>
  <c r="N49" i="70" s="1"/>
  <c r="F23" i="70"/>
  <c r="F51" i="70" s="1"/>
  <c r="J20" i="70"/>
  <c r="J48" i="70" s="1"/>
  <c r="E24" i="70"/>
  <c r="E52" i="70" s="1"/>
  <c r="I21" i="70"/>
  <c r="I49" i="70" s="1"/>
  <c r="D25" i="70"/>
  <c r="D53" i="70" s="1"/>
  <c r="K19" i="70"/>
  <c r="K47" i="70" s="1"/>
  <c r="M19" i="70"/>
  <c r="M47" i="70" s="1"/>
  <c r="K26" i="70"/>
  <c r="K54" i="70" s="1"/>
  <c r="O23" i="70"/>
  <c r="O51" i="70" s="1"/>
  <c r="C47" i="70"/>
  <c r="I26" i="70"/>
  <c r="I54" i="70" s="1"/>
  <c r="L23" i="70"/>
  <c r="L51" i="70" s="1"/>
  <c r="D23" i="70"/>
  <c r="D51" i="70" s="1"/>
  <c r="H20" i="70"/>
  <c r="H48" i="70" s="1"/>
  <c r="N25" i="70"/>
  <c r="N53" i="70" s="1"/>
  <c r="O24" i="70"/>
  <c r="O52" i="70" s="1"/>
  <c r="G21" i="70"/>
  <c r="G49" i="70" s="1"/>
  <c r="K24" i="70"/>
  <c r="K52" i="70" s="1"/>
  <c r="M24" i="70"/>
  <c r="M52" i="70" s="1"/>
  <c r="J25" i="70"/>
  <c r="J53" i="70" s="1"/>
  <c r="N23" i="70"/>
  <c r="N51" i="70" s="1"/>
  <c r="G23" i="70"/>
  <c r="G51" i="70" s="1"/>
  <c r="K23" i="70"/>
  <c r="K51" i="70" s="1"/>
  <c r="L20" i="70"/>
  <c r="L48" i="70" s="1"/>
  <c r="M23" i="70"/>
  <c r="M51" i="70" s="1"/>
  <c r="J23" i="70"/>
  <c r="J51" i="70" s="1"/>
  <c r="M20" i="70"/>
  <c r="M48" i="70" s="1"/>
  <c r="D23" i="47"/>
  <c r="D51" i="47" s="1"/>
  <c r="D19" i="47"/>
  <c r="D47" i="47" s="1"/>
  <c r="D25" i="47"/>
  <c r="D53" i="47" s="1"/>
  <c r="E26" i="47"/>
  <c r="E54" i="47" s="1"/>
  <c r="F20" i="47"/>
  <c r="F48" i="47" s="1"/>
  <c r="G21" i="47"/>
  <c r="G49" i="47" s="1"/>
  <c r="I23" i="47"/>
  <c r="I51" i="47" s="1"/>
  <c r="J24" i="47"/>
  <c r="J52" i="47" s="1"/>
  <c r="K19" i="47"/>
  <c r="K47" i="47" s="1"/>
  <c r="K25" i="47"/>
  <c r="K53" i="47" s="1"/>
  <c r="M25" i="70"/>
  <c r="M53" i="70" s="1"/>
  <c r="M21" i="47"/>
  <c r="M49" i="47" s="1"/>
  <c r="N23" i="47"/>
  <c r="N51" i="47" s="1"/>
  <c r="O19" i="47"/>
  <c r="O47" i="47" s="1"/>
  <c r="O25" i="47"/>
  <c r="O53" i="47" s="1"/>
  <c r="D20" i="70"/>
  <c r="D48" i="70" s="1"/>
  <c r="E23" i="47"/>
  <c r="E51" i="47" s="1"/>
  <c r="F24" i="47"/>
  <c r="F52" i="47" s="1"/>
  <c r="G19" i="47"/>
  <c r="G47" i="47" s="1"/>
  <c r="G25" i="47"/>
  <c r="G53" i="47" s="1"/>
  <c r="H26" i="47"/>
  <c r="H54" i="47" s="1"/>
  <c r="H23" i="70"/>
  <c r="H51" i="70" s="1"/>
  <c r="H20" i="47"/>
  <c r="H48" i="47" s="1"/>
  <c r="I21" i="47"/>
  <c r="I49" i="47" s="1"/>
  <c r="L21" i="47"/>
  <c r="L49" i="47" s="1"/>
  <c r="M19" i="47"/>
  <c r="M47" i="47" s="1"/>
  <c r="M25" i="47"/>
  <c r="M53" i="47" s="1"/>
  <c r="D20" i="47"/>
  <c r="D48" i="47" s="1"/>
  <c r="E21" i="47"/>
  <c r="E49" i="47" s="1"/>
  <c r="H23" i="47"/>
  <c r="H51" i="47" s="1"/>
  <c r="I19" i="47"/>
  <c r="I47" i="47" s="1"/>
  <c r="I25" i="47"/>
  <c r="I53" i="47" s="1"/>
  <c r="J26" i="47"/>
  <c r="J54" i="47" s="1"/>
  <c r="K20" i="47"/>
  <c r="K48" i="47" s="1"/>
  <c r="L20" i="47"/>
  <c r="L48" i="47" s="1"/>
  <c r="O20" i="47"/>
  <c r="O48" i="47" s="1"/>
  <c r="D24" i="47"/>
  <c r="D52" i="47" s="1"/>
  <c r="F26" i="47"/>
  <c r="F54" i="47" s="1"/>
  <c r="G20" i="47"/>
  <c r="G48" i="47" s="1"/>
  <c r="J23" i="47"/>
  <c r="J51" i="47" s="1"/>
  <c r="K24" i="47"/>
  <c r="K52" i="47" s="1"/>
  <c r="L19" i="47"/>
  <c r="L47" i="47" s="1"/>
  <c r="M20" i="47"/>
  <c r="M48" i="47" s="1"/>
  <c r="N21" i="47"/>
  <c r="N49" i="47" s="1"/>
  <c r="O24" i="47"/>
  <c r="O52" i="47" s="1"/>
  <c r="L25" i="70"/>
  <c r="L53" i="70" s="1"/>
  <c r="E25" i="47"/>
  <c r="E53" i="47" s="1"/>
  <c r="F23" i="47"/>
  <c r="F51" i="47" s="1"/>
  <c r="F21" i="70"/>
  <c r="F49" i="70" s="1"/>
  <c r="G24" i="47"/>
  <c r="G52" i="47" s="1"/>
  <c r="H19" i="47"/>
  <c r="H47" i="47" s="1"/>
  <c r="H25" i="47"/>
  <c r="H53" i="47" s="1"/>
  <c r="H21" i="70"/>
  <c r="H49" i="70" s="1"/>
  <c r="I20" i="47"/>
  <c r="I48" i="47" s="1"/>
  <c r="J21" i="47"/>
  <c r="J49" i="47" s="1"/>
  <c r="L25" i="47"/>
  <c r="L53" i="47" s="1"/>
  <c r="M24" i="47"/>
  <c r="M52" i="47" s="1"/>
  <c r="N19" i="47"/>
  <c r="N47" i="47" s="1"/>
  <c r="N20" i="47"/>
  <c r="N48" i="47" s="1"/>
  <c r="D26" i="47"/>
  <c r="D54" i="47" s="1"/>
  <c r="E19" i="47"/>
  <c r="E47" i="47" s="1"/>
  <c r="E20" i="47"/>
  <c r="E48" i="47" s="1"/>
  <c r="F21" i="47"/>
  <c r="F49" i="47" s="1"/>
  <c r="H21" i="47"/>
  <c r="H49" i="47" s="1"/>
  <c r="I24" i="47"/>
  <c r="I52" i="47" s="1"/>
  <c r="J19" i="47"/>
  <c r="J47" i="47" s="1"/>
  <c r="J25" i="47"/>
  <c r="J53" i="47" s="1"/>
  <c r="K26" i="47"/>
  <c r="K54" i="47" s="1"/>
  <c r="L24" i="47"/>
  <c r="L52" i="47" s="1"/>
  <c r="N26" i="47"/>
  <c r="N54" i="47" s="1"/>
  <c r="O26" i="47"/>
  <c r="O54" i="47" s="1"/>
  <c r="E24" i="47"/>
  <c r="E52" i="47" s="1"/>
  <c r="F19" i="47"/>
  <c r="F47" i="47" s="1"/>
  <c r="F25" i="47"/>
  <c r="F53" i="47" s="1"/>
  <c r="G26" i="47"/>
  <c r="G54" i="47" s="1"/>
  <c r="K23" i="47"/>
  <c r="K51" i="47" s="1"/>
  <c r="L23" i="47"/>
  <c r="L51" i="47" s="1"/>
  <c r="M26" i="47"/>
  <c r="M54" i="47" s="1"/>
  <c r="N25" i="47"/>
  <c r="N53" i="47" s="1"/>
  <c r="O23" i="47"/>
  <c r="O51" i="47" s="1"/>
  <c r="D21" i="47"/>
  <c r="D49" i="47" s="1"/>
  <c r="G23" i="47"/>
  <c r="G51" i="47" s="1"/>
  <c r="H24" i="47"/>
  <c r="H52" i="47" s="1"/>
  <c r="I26" i="47"/>
  <c r="I54" i="47" s="1"/>
  <c r="J24" i="70"/>
  <c r="J52" i="70" s="1"/>
  <c r="J20" i="47"/>
  <c r="J48" i="47" s="1"/>
  <c r="K21" i="47"/>
  <c r="K49" i="47" s="1"/>
  <c r="M23" i="47"/>
  <c r="M51" i="47" s="1"/>
  <c r="N24" i="47"/>
  <c r="N52" i="47" s="1"/>
  <c r="O21" i="47"/>
  <c r="O49" i="47" s="1"/>
  <c r="L26" i="47"/>
  <c r="L54" i="47" s="1"/>
  <c r="O14" i="70" l="1"/>
  <c r="F14" i="70"/>
  <c r="J14" i="70"/>
  <c r="J27" i="47"/>
  <c r="J55" i="47" s="1"/>
  <c r="H27" i="47"/>
  <c r="H55" i="47" s="1"/>
  <c r="H14" i="70"/>
  <c r="H27" i="70" s="1"/>
  <c r="H55" i="70" s="1"/>
  <c r="C14" i="70"/>
  <c r="D14" i="70"/>
  <c r="L14" i="70"/>
  <c r="E14" i="70"/>
  <c r="E27" i="70" s="1"/>
  <c r="E55" i="70" s="1"/>
  <c r="E27" i="47"/>
  <c r="E55" i="47" s="1"/>
  <c r="G14" i="70"/>
  <c r="G27" i="70" s="1"/>
  <c r="G55" i="70" s="1"/>
  <c r="K14" i="70"/>
  <c r="I14" i="70"/>
  <c r="M27" i="47"/>
  <c r="M55" i="47" s="1"/>
  <c r="M14" i="70"/>
  <c r="M27" i="70" s="1"/>
  <c r="M55" i="70" s="1"/>
  <c r="N14" i="70"/>
  <c r="D24" i="70"/>
  <c r="D52" i="70" s="1"/>
  <c r="D21" i="70"/>
  <c r="D49" i="70" s="1"/>
  <c r="F19" i="70"/>
  <c r="F47" i="70" s="1"/>
  <c r="O27" i="47"/>
  <c r="O55" i="47" s="1"/>
  <c r="H22" i="70"/>
  <c r="H50" i="70" s="1"/>
  <c r="G22" i="70"/>
  <c r="G50" i="70" s="1"/>
  <c r="N22" i="70"/>
  <c r="N50" i="70" s="1"/>
  <c r="O22" i="70"/>
  <c r="O50" i="70" s="1"/>
  <c r="E22" i="70"/>
  <c r="E50" i="70" s="1"/>
  <c r="O27" i="70"/>
  <c r="O55" i="70" s="1"/>
  <c r="F22" i="70"/>
  <c r="F50" i="70" s="1"/>
  <c r="I22" i="70"/>
  <c r="I50" i="70" s="1"/>
  <c r="C22" i="70"/>
  <c r="M22" i="70"/>
  <c r="M50" i="70" s="1"/>
  <c r="K22" i="70"/>
  <c r="K50" i="70" s="1"/>
  <c r="J22" i="70"/>
  <c r="J50" i="70" s="1"/>
  <c r="D22" i="70"/>
  <c r="D50" i="70" s="1"/>
  <c r="L22" i="70"/>
  <c r="L50" i="70" s="1"/>
  <c r="C25" i="70"/>
  <c r="C53" i="70" s="1"/>
  <c r="D22" i="47"/>
  <c r="D50" i="47" s="1"/>
  <c r="N22" i="47"/>
  <c r="N50" i="47" s="1"/>
  <c r="H22" i="47"/>
  <c r="H50" i="47" s="1"/>
  <c r="N27" i="47"/>
  <c r="N55" i="47" s="1"/>
  <c r="J22" i="47"/>
  <c r="J50" i="47" s="1"/>
  <c r="L22" i="47"/>
  <c r="L50" i="47" s="1"/>
  <c r="G22" i="47"/>
  <c r="G50" i="47" s="1"/>
  <c r="E22" i="47"/>
  <c r="E50" i="47" s="1"/>
  <c r="O22" i="47"/>
  <c r="O50" i="47" s="1"/>
  <c r="K22" i="47"/>
  <c r="K50" i="47" s="1"/>
  <c r="I22" i="47"/>
  <c r="I50" i="47" s="1"/>
  <c r="F22" i="47"/>
  <c r="F50" i="47" s="1"/>
  <c r="I27" i="47"/>
  <c r="I55" i="47" s="1"/>
  <c r="M22" i="47"/>
  <c r="M50" i="47" s="1"/>
  <c r="I27" i="70" l="1"/>
  <c r="I55" i="70" s="1"/>
  <c r="I58" i="70" s="1"/>
  <c r="L27" i="47"/>
  <c r="L55" i="47" s="1"/>
  <c r="G27" i="47"/>
  <c r="G55" i="47" s="1"/>
  <c r="F27" i="47"/>
  <c r="F55" i="47" s="1"/>
  <c r="F58" i="47" s="1"/>
  <c r="D27" i="70"/>
  <c r="D55" i="70" s="1"/>
  <c r="D58" i="70" s="1"/>
  <c r="N27" i="70"/>
  <c r="N55" i="70" s="1"/>
  <c r="J27" i="70"/>
  <c r="J55" i="70" s="1"/>
  <c r="K27" i="70"/>
  <c r="K55" i="70" s="1"/>
  <c r="K58" i="70" s="1"/>
  <c r="F27" i="70"/>
  <c r="F55" i="70" s="1"/>
  <c r="D27" i="47"/>
  <c r="D55" i="47" s="1"/>
  <c r="D58" i="47" s="1"/>
  <c r="L27" i="70"/>
  <c r="L55" i="70" s="1"/>
  <c r="K27" i="47"/>
  <c r="K55" i="47" s="1"/>
  <c r="K58" i="47" s="1"/>
  <c r="O58" i="70"/>
  <c r="G58" i="70"/>
  <c r="I58" i="47"/>
  <c r="E58" i="70"/>
  <c r="O58" i="47"/>
  <c r="M58" i="70"/>
  <c r="C26" i="47"/>
  <c r="C20" i="47"/>
  <c r="N58" i="47"/>
  <c r="C21" i="70"/>
  <c r="C23" i="70"/>
  <c r="C27" i="70"/>
  <c r="C55" i="70" s="1"/>
  <c r="C20" i="70"/>
  <c r="H58" i="70"/>
  <c r="C24" i="47"/>
  <c r="C24" i="70"/>
  <c r="C21" i="47"/>
  <c r="C27" i="47"/>
  <c r="C22" i="47"/>
  <c r="C23" i="47"/>
  <c r="C26" i="70"/>
  <c r="C25" i="47"/>
  <c r="M58" i="47"/>
  <c r="E58" i="47"/>
  <c r="J58" i="47"/>
  <c r="H58" i="47"/>
  <c r="C20" i="61" l="1"/>
  <c r="L58" i="47"/>
  <c r="C26" i="61" s="1"/>
  <c r="G58" i="47"/>
  <c r="J58" i="70"/>
  <c r="D26" i="72" s="1"/>
  <c r="N58" i="70"/>
  <c r="F58" i="70"/>
  <c r="L58" i="70"/>
  <c r="D23" i="72"/>
  <c r="D31" i="72"/>
  <c r="C25" i="61"/>
  <c r="C18" i="61"/>
  <c r="C23" i="61"/>
  <c r="D21" i="72"/>
  <c r="C29" i="61"/>
  <c r="D20" i="72"/>
  <c r="D29" i="72"/>
  <c r="C24" i="61"/>
  <c r="C50" i="70"/>
  <c r="C28" i="61"/>
  <c r="C54" i="47"/>
  <c r="C50" i="47"/>
  <c r="C52" i="70"/>
  <c r="C48" i="70"/>
  <c r="D25" i="72"/>
  <c r="C48" i="47"/>
  <c r="C49" i="47"/>
  <c r="C49" i="70"/>
  <c r="C22" i="61"/>
  <c r="D27" i="72"/>
  <c r="C55" i="47"/>
  <c r="C19" i="47"/>
  <c r="C52" i="47"/>
  <c r="C51" i="70"/>
  <c r="C54" i="70"/>
  <c r="D24" i="72"/>
  <c r="C19" i="61"/>
  <c r="C27" i="61"/>
  <c r="C53" i="47"/>
  <c r="C51" i="47"/>
  <c r="D22" i="72" l="1"/>
  <c r="D30" i="72"/>
  <c r="C21" i="61"/>
  <c r="D28" i="72"/>
  <c r="C58" i="70"/>
  <c r="D19" i="72" s="1"/>
  <c r="C47" i="47"/>
  <c r="C58" i="47" l="1"/>
  <c r="D32" i="72" l="1"/>
  <c r="C17" i="61"/>
  <c r="C30" i="61" s="1"/>
  <c r="E7" i="71" l="1"/>
  <c r="D7" i="71"/>
  <c r="F22" i="71"/>
  <c r="F8" i="71"/>
  <c r="D8" i="71"/>
  <c r="E11" i="71"/>
  <c r="E23" i="71" s="1"/>
  <c r="E9" i="71"/>
  <c r="E21" i="71" s="1"/>
  <c r="E45" i="71" s="1"/>
  <c r="D9" i="71"/>
  <c r="E8" i="71"/>
  <c r="F9" i="71"/>
  <c r="F7" i="71"/>
  <c r="D11" i="71"/>
  <c r="F11" i="71"/>
  <c r="F23" i="71" s="1"/>
  <c r="D10" i="71"/>
  <c r="E10" i="71"/>
  <c r="E22" i="71" s="1"/>
  <c r="F19" i="53"/>
  <c r="F43" i="53" s="1"/>
  <c r="E21" i="53"/>
  <c r="E17" i="53"/>
  <c r="E41" i="53" s="1"/>
  <c r="E20" i="53"/>
  <c r="E18" i="53"/>
  <c r="E42" i="53" s="1"/>
  <c r="F20" i="53"/>
  <c r="E19" i="53"/>
  <c r="E43" i="53" s="1"/>
  <c r="F21" i="71"/>
  <c r="F45" i="71" s="1"/>
  <c r="E20" i="71"/>
  <c r="E44" i="71" s="1"/>
  <c r="E19" i="71"/>
  <c r="E43" i="71" s="1"/>
  <c r="F21" i="53"/>
  <c r="F17" i="53" l="1"/>
  <c r="F41" i="53" s="1"/>
  <c r="F19" i="71"/>
  <c r="F43" i="71" s="1"/>
  <c r="F20" i="71"/>
  <c r="F44" i="71" s="1"/>
  <c r="F18" i="53"/>
  <c r="F42" i="53" s="1"/>
  <c r="E44" i="53"/>
  <c r="E46" i="71"/>
  <c r="F46" i="71"/>
  <c r="F44" i="53"/>
  <c r="F52" i="71" l="1"/>
  <c r="D13" i="72" s="1"/>
  <c r="F50" i="53"/>
  <c r="D17" i="53"/>
  <c r="D19" i="71"/>
  <c r="D18" i="53"/>
  <c r="D20" i="71"/>
  <c r="D19" i="53"/>
  <c r="D21" i="71"/>
  <c r="D22" i="71"/>
  <c r="D20" i="53"/>
  <c r="D21" i="53"/>
  <c r="D23" i="71"/>
  <c r="C11" i="61" l="1"/>
  <c r="D44" i="53"/>
  <c r="D46" i="71"/>
  <c r="D45" i="71"/>
  <c r="D43" i="53"/>
  <c r="D44" i="71"/>
  <c r="D42" i="53"/>
  <c r="D43" i="71"/>
  <c r="D41" i="53"/>
  <c r="D50" i="53" l="1"/>
  <c r="D52" i="71"/>
  <c r="D11" i="72" l="1"/>
  <c r="C9" i="61"/>
  <c r="E16" i="71" l="1"/>
  <c r="E26" i="53"/>
  <c r="E49" i="53" l="1"/>
  <c r="E28" i="71"/>
  <c r="E50" i="53" l="1"/>
  <c r="E51" i="71"/>
  <c r="C10" i="61" l="1"/>
  <c r="C14" i="61" s="1"/>
  <c r="C38" i="61" s="1"/>
  <c r="E52" i="71"/>
  <c r="F18" i="61" l="1"/>
  <c r="G18" i="61" s="1"/>
  <c r="I18" i="61" s="1"/>
  <c r="J18" i="61" s="1"/>
  <c r="C20" i="72" s="1"/>
  <c r="F19" i="61"/>
  <c r="G19" i="61" s="1"/>
  <c r="I19" i="61" s="1"/>
  <c r="J19" i="61" s="1"/>
  <c r="C21" i="72" s="1"/>
  <c r="F12" i="61"/>
  <c r="G12" i="61" s="1"/>
  <c r="I12" i="61" s="1"/>
  <c r="J12" i="61" s="1"/>
  <c r="C14" i="72" s="1"/>
  <c r="F35" i="61"/>
  <c r="G35" i="61" s="1"/>
  <c r="I35" i="61" s="1"/>
  <c r="J35" i="61" s="1"/>
  <c r="C37" i="72" s="1"/>
  <c r="F20" i="61"/>
  <c r="G20" i="61" s="1"/>
  <c r="I20" i="61" s="1"/>
  <c r="J20" i="61" s="1"/>
  <c r="C22" i="72" s="1"/>
  <c r="F33" i="61"/>
  <c r="F10" i="61"/>
  <c r="G10" i="61" s="1"/>
  <c r="I10" i="61" s="1"/>
  <c r="J10" i="61" s="1"/>
  <c r="C12" i="72" s="1"/>
  <c r="F26" i="61"/>
  <c r="G26" i="61" s="1"/>
  <c r="I26" i="61" s="1"/>
  <c r="J26" i="61" s="1"/>
  <c r="C28" i="72" s="1"/>
  <c r="F22" i="61"/>
  <c r="G22" i="61" s="1"/>
  <c r="I22" i="61" s="1"/>
  <c r="J22" i="61" s="1"/>
  <c r="C24" i="72" s="1"/>
  <c r="F21" i="61"/>
  <c r="G21" i="61" s="1"/>
  <c r="I21" i="61" s="1"/>
  <c r="J21" i="61" s="1"/>
  <c r="C23" i="72" s="1"/>
  <c r="F24" i="61"/>
  <c r="G24" i="61" s="1"/>
  <c r="I24" i="61" s="1"/>
  <c r="J24" i="61" s="1"/>
  <c r="C26" i="72" s="1"/>
  <c r="F28" i="61"/>
  <c r="G28" i="61" s="1"/>
  <c r="I28" i="61" s="1"/>
  <c r="J28" i="61" s="1"/>
  <c r="C30" i="72" s="1"/>
  <c r="F17" i="61"/>
  <c r="F11" i="61"/>
  <c r="G11" i="61" s="1"/>
  <c r="I11" i="61" s="1"/>
  <c r="J11" i="61" s="1"/>
  <c r="C13" i="72" s="1"/>
  <c r="F29" i="61"/>
  <c r="G29" i="61" s="1"/>
  <c r="I29" i="61" s="1"/>
  <c r="J29" i="61" s="1"/>
  <c r="C31" i="72" s="1"/>
  <c r="F13" i="61"/>
  <c r="G13" i="61" s="1"/>
  <c r="I13" i="61" s="1"/>
  <c r="J13" i="61" s="1"/>
  <c r="C15" i="72" s="1"/>
  <c r="F8" i="61"/>
  <c r="F34" i="61"/>
  <c r="G34" i="61" s="1"/>
  <c r="I34" i="61" s="1"/>
  <c r="J34" i="61" s="1"/>
  <c r="C36" i="72" s="1"/>
  <c r="F25" i="61"/>
  <c r="G25" i="61" s="1"/>
  <c r="I25" i="61" s="1"/>
  <c r="J25" i="61" s="1"/>
  <c r="C27" i="72" s="1"/>
  <c r="F9" i="61"/>
  <c r="G9" i="61" s="1"/>
  <c r="I9" i="61" s="1"/>
  <c r="J9" i="61" s="1"/>
  <c r="C11" i="72" s="1"/>
  <c r="F23" i="61"/>
  <c r="G23" i="61" s="1"/>
  <c r="I23" i="61" s="1"/>
  <c r="J23" i="61" s="1"/>
  <c r="C25" i="72" s="1"/>
  <c r="F27" i="61"/>
  <c r="G27" i="61" s="1"/>
  <c r="I27" i="61" s="1"/>
  <c r="J27" i="61" s="1"/>
  <c r="C29" i="72" s="1"/>
  <c r="D12" i="72"/>
  <c r="D16" i="72" l="1"/>
  <c r="G17" i="61"/>
  <c r="F30" i="61"/>
  <c r="F36" i="61"/>
  <c r="G33" i="61"/>
  <c r="F14" i="61"/>
  <c r="G8" i="61"/>
  <c r="D40" i="72" l="1"/>
  <c r="F38" i="61"/>
  <c r="G36" i="61"/>
  <c r="I33" i="61"/>
  <c r="I36" i="61" s="1"/>
  <c r="I8" i="61"/>
  <c r="I14" i="61" s="1"/>
  <c r="G14" i="61"/>
  <c r="I17" i="61"/>
  <c r="I30" i="61" s="1"/>
  <c r="G30" i="61"/>
  <c r="G10" i="72" l="1"/>
  <c r="I38" i="61"/>
  <c r="J8" i="61"/>
  <c r="J14" i="61" s="1"/>
  <c r="J33" i="61"/>
  <c r="J17" i="61"/>
  <c r="G38" i="61"/>
  <c r="C10" i="72" l="1"/>
  <c r="C16" i="72" s="1"/>
  <c r="C19" i="72"/>
  <c r="C32" i="72" s="1"/>
  <c r="J30" i="61"/>
  <c r="C35" i="72"/>
  <c r="C38" i="72" s="1"/>
  <c r="J36" i="61"/>
  <c r="C40" i="72" l="1"/>
  <c r="J38" i="61"/>
  <c r="E38" i="72" l="1"/>
  <c r="E32" i="72" l="1"/>
  <c r="E16" i="72" l="1"/>
  <c r="E40" i="72" l="1"/>
  <c r="F10" i="72" l="1"/>
  <c r="F11" i="72"/>
  <c r="F37" i="72"/>
  <c r="G37" i="72" s="1"/>
  <c r="F36" i="72"/>
  <c r="G36" i="72" s="1"/>
  <c r="F28" i="72"/>
  <c r="G28" i="72" s="1"/>
  <c r="F29" i="72"/>
  <c r="G29" i="72" s="1"/>
  <c r="F27" i="72"/>
  <c r="G27" i="72" s="1"/>
  <c r="F24" i="72"/>
  <c r="G24" i="72" s="1"/>
  <c r="F31" i="72"/>
  <c r="G31" i="72" s="1"/>
  <c r="F30" i="72"/>
  <c r="G30" i="72" s="1"/>
  <c r="F25" i="72"/>
  <c r="G25" i="72" s="1"/>
  <c r="F20" i="72"/>
  <c r="G20" i="72" s="1"/>
  <c r="F22" i="72"/>
  <c r="G22" i="72" s="1"/>
  <c r="F26" i="72"/>
  <c r="G26" i="72" s="1"/>
  <c r="F21" i="72"/>
  <c r="G21" i="72" s="1"/>
  <c r="F35" i="72"/>
  <c r="F23" i="72"/>
  <c r="G23" i="72" s="1"/>
  <c r="F15" i="72"/>
  <c r="G15" i="72" s="1"/>
  <c r="F19" i="72"/>
  <c r="F14" i="72"/>
  <c r="G14" i="72" s="1"/>
  <c r="F13" i="72"/>
  <c r="G13" i="72" s="1"/>
  <c r="F12" i="72"/>
  <c r="G12" i="72" s="1"/>
  <c r="H27" i="72" l="1"/>
  <c r="J27" i="72" s="1"/>
  <c r="K27" i="72" s="1"/>
  <c r="L27" i="72" s="1"/>
  <c r="H12" i="72"/>
  <c r="J12" i="72" s="1"/>
  <c r="K12" i="72" s="1"/>
  <c r="L12" i="72" s="1"/>
  <c r="H21" i="72"/>
  <c r="J21" i="72" s="1"/>
  <c r="K21" i="72" s="1"/>
  <c r="L21" i="72" s="1"/>
  <c r="H28" i="72"/>
  <c r="J28" i="72" s="1"/>
  <c r="K28" i="72" s="1"/>
  <c r="L28" i="72" s="1"/>
  <c r="H13" i="72"/>
  <c r="J13" i="72" s="1"/>
  <c r="K13" i="72" s="1"/>
  <c r="L13" i="72" s="1"/>
  <c r="H22" i="72"/>
  <c r="J22" i="72" s="1"/>
  <c r="K22" i="72" s="1"/>
  <c r="L22" i="72" s="1"/>
  <c r="H14" i="72"/>
  <c r="J14" i="72" s="1"/>
  <c r="K14" i="72" s="1"/>
  <c r="L14" i="72" s="1"/>
  <c r="H20" i="72"/>
  <c r="J20" i="72" s="1"/>
  <c r="K20" i="72" s="1"/>
  <c r="L20" i="72" s="1"/>
  <c r="H36" i="72"/>
  <c r="H26" i="72"/>
  <c r="J26" i="72" s="1"/>
  <c r="K26" i="72" s="1"/>
  <c r="L26" i="72" s="1"/>
  <c r="H25" i="72"/>
  <c r="J25" i="72" s="1"/>
  <c r="K25" i="72" s="1"/>
  <c r="L25" i="72" s="1"/>
  <c r="H37" i="72"/>
  <c r="J37" i="72" s="1"/>
  <c r="K37" i="72" s="1"/>
  <c r="L37" i="72" s="1"/>
  <c r="H29" i="72"/>
  <c r="J29" i="72" s="1"/>
  <c r="K29" i="72" s="1"/>
  <c r="L29" i="72" s="1"/>
  <c r="H30" i="72"/>
  <c r="J30" i="72" s="1"/>
  <c r="K30" i="72" s="1"/>
  <c r="L30" i="72" s="1"/>
  <c r="H11" i="72"/>
  <c r="J11" i="72" s="1"/>
  <c r="K11" i="72" s="1"/>
  <c r="L11" i="72" s="1"/>
  <c r="H24" i="72"/>
  <c r="J24" i="72" s="1"/>
  <c r="K24" i="72" s="1"/>
  <c r="L24" i="72" s="1"/>
  <c r="H15" i="72"/>
  <c r="J15" i="72" s="1"/>
  <c r="K15" i="72" s="1"/>
  <c r="L15" i="72" s="1"/>
  <c r="H23" i="72"/>
  <c r="J23" i="72" s="1"/>
  <c r="K23" i="72" s="1"/>
  <c r="L23" i="72" s="1"/>
  <c r="H31" i="72"/>
  <c r="J31" i="72" s="1"/>
  <c r="K31" i="72" s="1"/>
  <c r="L31" i="72" s="1"/>
  <c r="F38" i="72"/>
  <c r="G35" i="72"/>
  <c r="F32" i="72"/>
  <c r="G19" i="72"/>
  <c r="F16" i="72"/>
  <c r="J36" i="72" l="1"/>
  <c r="K36" i="72" s="1"/>
  <c r="F40" i="72"/>
  <c r="H35" i="72"/>
  <c r="G38" i="72"/>
  <c r="H10" i="72"/>
  <c r="G16" i="72"/>
  <c r="H19" i="72"/>
  <c r="G32" i="72"/>
  <c r="L36" i="72" l="1"/>
  <c r="J35" i="72"/>
  <c r="J38" i="72" s="1"/>
  <c r="H38" i="72"/>
  <c r="J19" i="72"/>
  <c r="J32" i="72" s="1"/>
  <c r="H32" i="72"/>
  <c r="G40" i="72"/>
  <c r="J10" i="72"/>
  <c r="J16" i="72" s="1"/>
  <c r="H16" i="72"/>
  <c r="K35" i="72" l="1"/>
  <c r="K38" i="72" s="1"/>
  <c r="K19" i="72"/>
  <c r="L19" i="72" s="1"/>
  <c r="H40" i="72"/>
  <c r="K10" i="72"/>
  <c r="J40" i="72"/>
  <c r="L35" i="72" l="1"/>
  <c r="K32" i="72"/>
  <c r="L32" i="72" s="1"/>
  <c r="L10" i="72"/>
  <c r="K16" i="72"/>
  <c r="L16" i="72" s="1"/>
  <c r="L38" i="72"/>
  <c r="K40" i="72" l="1"/>
  <c r="L40" i="72" s="1"/>
</calcChain>
</file>

<file path=xl/sharedStrings.xml><?xml version="1.0" encoding="utf-8"?>
<sst xmlns="http://schemas.openxmlformats.org/spreadsheetml/2006/main" count="1006" uniqueCount="125">
  <si>
    <t>UTM</t>
  </si>
  <si>
    <t>APSU</t>
  </si>
  <si>
    <t>TTU</t>
  </si>
  <si>
    <t>UTC</t>
  </si>
  <si>
    <t>MTSU</t>
  </si>
  <si>
    <t>ETSU</t>
  </si>
  <si>
    <t>TSU</t>
  </si>
  <si>
    <t>UTK</t>
  </si>
  <si>
    <t>Students Accumulating 24 hrs</t>
  </si>
  <si>
    <t>Bachelors and Associates</t>
  </si>
  <si>
    <t>Masters/Ed Specialist Degrees</t>
  </si>
  <si>
    <t>Doctoral / Law Degrees</t>
  </si>
  <si>
    <t>Research and Service</t>
  </si>
  <si>
    <t xml:space="preserve"> </t>
  </si>
  <si>
    <t>Transfers Out with 12 hrs</t>
  </si>
  <si>
    <t>Degrees per 100 FTE</t>
  </si>
  <si>
    <t>Six-Year Graduation Rate</t>
  </si>
  <si>
    <t>Weights Based on Institutional Mission</t>
  </si>
  <si>
    <t>Chattanooga</t>
  </si>
  <si>
    <t>Cleveland</t>
  </si>
  <si>
    <t>Columbia</t>
  </si>
  <si>
    <t>Dyersburg</t>
  </si>
  <si>
    <t>Jackson</t>
  </si>
  <si>
    <t>Motlow</t>
  </si>
  <si>
    <t>Nashville</t>
  </si>
  <si>
    <t>Northeast</t>
  </si>
  <si>
    <t>Pellissippi</t>
  </si>
  <si>
    <t>Roane</t>
  </si>
  <si>
    <t>Southwest</t>
  </si>
  <si>
    <t>Volunteer</t>
  </si>
  <si>
    <t>Walters</t>
  </si>
  <si>
    <t>Students Accumulating 12 hrs</t>
  </si>
  <si>
    <t>Students Accumulating 36 hrs</t>
  </si>
  <si>
    <t>Dual Enrollment</t>
  </si>
  <si>
    <t>Associates</t>
  </si>
  <si>
    <t>1-2 Year Certificates</t>
  </si>
  <si>
    <t>&lt;1yr Certificates</t>
  </si>
  <si>
    <t>Job Placements</t>
  </si>
  <si>
    <t>Workforce Training (Contact Hours)</t>
  </si>
  <si>
    <t>Awards per 100 FTE</t>
  </si>
  <si>
    <t>Community Colleges</t>
  </si>
  <si>
    <t>2013-14</t>
  </si>
  <si>
    <t>2012-13</t>
  </si>
  <si>
    <t>2011-12</t>
  </si>
  <si>
    <t>TOTAL</t>
  </si>
  <si>
    <t>Austin Peay</t>
  </si>
  <si>
    <t>East Tennessee</t>
  </si>
  <si>
    <t>Middle Tennessee</t>
  </si>
  <si>
    <t>Tennessee State</t>
  </si>
  <si>
    <t>Tennessee Tech</t>
  </si>
  <si>
    <t>University of Memphis</t>
  </si>
  <si>
    <t xml:space="preserve">Northeast </t>
  </si>
  <si>
    <t>UT Universities</t>
  </si>
  <si>
    <t>UT Chattanooga</t>
  </si>
  <si>
    <t>UT Knoxville</t>
  </si>
  <si>
    <t>Total</t>
  </si>
  <si>
    <t>Academic Formula Units</t>
  </si>
  <si>
    <t>UT Martin</t>
  </si>
  <si>
    <t>2015-16</t>
  </si>
  <si>
    <t>Bachelors</t>
  </si>
  <si>
    <t>Students Accumulating 30 hrs</t>
  </si>
  <si>
    <t>Students Accumulating 60 hrs</t>
  </si>
  <si>
    <t>Students Accumulating 90 hrs</t>
  </si>
  <si>
    <t>Combined Outcomes</t>
  </si>
  <si>
    <t>Average</t>
  </si>
  <si>
    <t>Weighted Outcomes</t>
  </si>
  <si>
    <t>Fixed Costs</t>
  </si>
  <si>
    <t>Subtotal</t>
  </si>
  <si>
    <t>2014-15</t>
  </si>
  <si>
    <t>Monetized Outcomes</t>
  </si>
  <si>
    <t>Community College Subtotal</t>
  </si>
  <si>
    <t>Fixed Cost Points</t>
  </si>
  <si>
    <t>Point Subtotal</t>
  </si>
  <si>
    <t>Point Total</t>
  </si>
  <si>
    <t>Fixed  Cost Constant</t>
  </si>
  <si>
    <t>Quality Assurance Constant</t>
  </si>
  <si>
    <t>Colleges and Universities Total</t>
  </si>
  <si>
    <t>Ratio</t>
  </si>
  <si>
    <t>Universities</t>
  </si>
  <si>
    <t>Fixed Cost Constant Rationalization</t>
  </si>
  <si>
    <t>Fixed Cost Share</t>
  </si>
  <si>
    <t>Mathematically</t>
  </si>
  <si>
    <t>Derived Scales</t>
  </si>
  <si>
    <t>Scales</t>
  </si>
  <si>
    <t>2010-15</t>
  </si>
  <si>
    <t>2015-20</t>
  </si>
  <si>
    <t>Total Points</t>
  </si>
  <si>
    <t>Scale Comparisons</t>
  </si>
  <si>
    <t>Percent Change</t>
  </si>
  <si>
    <t>Research, Service and Sponsored Programs</t>
  </si>
  <si>
    <t>LGI Universities</t>
  </si>
  <si>
    <t>QA Score</t>
  </si>
  <si>
    <t>QA Points</t>
  </si>
  <si>
    <t>2020-21</t>
  </si>
  <si>
    <t>2021-22</t>
  </si>
  <si>
    <t>2019-20</t>
  </si>
  <si>
    <t>2022-23</t>
  </si>
  <si>
    <t>Reverse Associates</t>
  </si>
  <si>
    <t xml:space="preserve">One Focus Pop </t>
  </si>
  <si>
    <t xml:space="preserve">Two Focus Pops </t>
  </si>
  <si>
    <t xml:space="preserve">Three Focus Pops </t>
  </si>
  <si>
    <t>UofM</t>
  </si>
  <si>
    <t>Four Focus Pops</t>
  </si>
  <si>
    <t>Color Scheme: #E6B8B7</t>
  </si>
  <si>
    <t>2020-2025 Outcomes-based Funding Formula Tabs Flow Chart</t>
  </si>
  <si>
    <t>2023-24</t>
  </si>
  <si>
    <t>FP Premium</t>
  </si>
  <si>
    <t>2020-25</t>
  </si>
  <si>
    <t>2024-25</t>
  </si>
  <si>
    <t>2024-2025</t>
  </si>
  <si>
    <t>2025-26 Formula Weighted Outcomes Calculation - Community Colleges</t>
  </si>
  <si>
    <t>2025-26 Formula Weighted Outcomes Calculation - Universities</t>
  </si>
  <si>
    <t>2025-26 Total Point Calculation</t>
  </si>
  <si>
    <t>2025-26</t>
  </si>
  <si>
    <t>2025-26 Quality Assurance</t>
  </si>
  <si>
    <t>2024-25 Total Point Calculation</t>
  </si>
  <si>
    <t>2024-25 Fixed Costs</t>
  </si>
  <si>
    <t>2024-25 Quality Assurance</t>
  </si>
  <si>
    <t>Scaled Outcomes</t>
  </si>
  <si>
    <t xml:space="preserve">Combined Outcomes </t>
  </si>
  <si>
    <t>2024-25 Formula Weighted Outcomes Calculation</t>
  </si>
  <si>
    <t xml:space="preserve">The weighted outcomes for the university sector are calculated on this sheet. </t>
  </si>
  <si>
    <r>
      <t xml:space="preserve">On this sheet, </t>
    </r>
    <r>
      <rPr>
        <b/>
        <sz val="12"/>
        <color theme="1"/>
        <rFont val="Open Sans"/>
        <family val="2"/>
      </rPr>
      <t xml:space="preserve">Fixed Costs (FC) </t>
    </r>
    <r>
      <rPr>
        <sz val="12"/>
        <color theme="1"/>
        <rFont val="Open Sans"/>
        <family val="2"/>
      </rPr>
      <t xml:space="preserve">and </t>
    </r>
    <r>
      <rPr>
        <b/>
        <sz val="12"/>
        <color theme="1"/>
        <rFont val="Open Sans"/>
        <family val="2"/>
      </rPr>
      <t>Quality Assurance (QA)</t>
    </r>
    <r>
      <rPr>
        <sz val="12"/>
        <color theme="1"/>
        <rFont val="Open Sans"/>
        <family val="2"/>
      </rPr>
      <t xml:space="preserve"> are converted into "points" in order to compute </t>
    </r>
    <r>
      <rPr>
        <b/>
        <sz val="12"/>
        <color theme="1"/>
        <rFont val="Open Sans"/>
        <family val="2"/>
      </rPr>
      <t>Total Points</t>
    </r>
    <r>
      <rPr>
        <sz val="12"/>
        <color theme="1"/>
        <rFont val="Open Sans"/>
        <family val="2"/>
      </rPr>
      <t xml:space="preserve"> by institution.The overall </t>
    </r>
    <r>
      <rPr>
        <b/>
        <sz val="12"/>
        <color theme="1"/>
        <rFont val="Open Sans"/>
        <family val="2"/>
      </rPr>
      <t>FC</t>
    </r>
    <r>
      <rPr>
        <sz val="12"/>
        <color theme="1"/>
        <rFont val="Open Sans"/>
        <family val="2"/>
      </rPr>
      <t xml:space="preserve"> point pool is equal to 15.0% of the overall </t>
    </r>
    <r>
      <rPr>
        <b/>
        <sz val="12"/>
        <color theme="1"/>
        <rFont val="Open Sans"/>
        <family val="2"/>
      </rPr>
      <t>Weighted Outcomes</t>
    </r>
    <r>
      <rPr>
        <sz val="12"/>
        <color theme="1"/>
        <rFont val="Open Sans"/>
        <family val="2"/>
      </rPr>
      <t xml:space="preserve"> pool. The pool is then distributed on a pro rata basis as determined by each institution's share of the calculated </t>
    </r>
    <r>
      <rPr>
        <b/>
        <sz val="12"/>
        <color theme="1"/>
        <rFont val="Open Sans"/>
        <family val="2"/>
      </rPr>
      <t>Total Fixed Costs</t>
    </r>
    <r>
      <rPr>
        <sz val="12"/>
        <color theme="1"/>
        <rFont val="Open Sans"/>
        <family val="2"/>
      </rPr>
      <t xml:space="preserve">. The </t>
    </r>
    <r>
      <rPr>
        <b/>
        <sz val="12"/>
        <color theme="1"/>
        <rFont val="Open Sans"/>
        <family val="2"/>
      </rPr>
      <t>QA</t>
    </r>
    <r>
      <rPr>
        <sz val="12"/>
        <color theme="1"/>
        <rFont val="Open Sans"/>
        <family val="2"/>
      </rPr>
      <t xml:space="preserve"> calculation is determined in a similar manner as in previous outcomes models. An institution has the potential to receive an additional 5.45% of its total </t>
    </r>
    <r>
      <rPr>
        <b/>
        <sz val="12"/>
        <color theme="1"/>
        <rFont val="Open Sans"/>
        <family val="2"/>
      </rPr>
      <t>Weighted Outcomes</t>
    </r>
    <r>
      <rPr>
        <sz val="12"/>
        <color theme="1"/>
        <rFont val="Open Sans"/>
        <family val="2"/>
      </rPr>
      <t xml:space="preserve"> and </t>
    </r>
    <r>
      <rPr>
        <b/>
        <sz val="12"/>
        <color theme="1"/>
        <rFont val="Open Sans"/>
        <family val="2"/>
      </rPr>
      <t>Fixed Costs</t>
    </r>
    <r>
      <rPr>
        <sz val="12"/>
        <color theme="1"/>
        <rFont val="Open Sans"/>
        <family val="2"/>
      </rPr>
      <t xml:space="preserve"> subtotal points if it garners a perfect 100 on its </t>
    </r>
    <r>
      <rPr>
        <b/>
        <sz val="12"/>
        <color theme="1"/>
        <rFont val="Open Sans"/>
        <family val="2"/>
      </rPr>
      <t>Quality Assurance</t>
    </r>
    <r>
      <rPr>
        <sz val="12"/>
        <color theme="1"/>
        <rFont val="Open Sans"/>
        <family val="2"/>
      </rPr>
      <t xml:space="preserve"> score. All of the points (</t>
    </r>
    <r>
      <rPr>
        <b/>
        <sz val="12"/>
        <color theme="1"/>
        <rFont val="Open Sans"/>
        <family val="2"/>
      </rPr>
      <t>Weighted Outcomes</t>
    </r>
    <r>
      <rPr>
        <sz val="12"/>
        <color theme="1"/>
        <rFont val="Open Sans"/>
        <family val="2"/>
      </rPr>
      <t xml:space="preserve">, </t>
    </r>
    <r>
      <rPr>
        <b/>
        <sz val="12"/>
        <color theme="1"/>
        <rFont val="Open Sans"/>
        <family val="2"/>
      </rPr>
      <t>Fixed Costs</t>
    </r>
    <r>
      <rPr>
        <sz val="12"/>
        <color theme="1"/>
        <rFont val="Open Sans"/>
        <family val="2"/>
      </rPr>
      <t xml:space="preserve">, and </t>
    </r>
    <r>
      <rPr>
        <b/>
        <sz val="12"/>
        <color theme="1"/>
        <rFont val="Open Sans"/>
        <family val="2"/>
      </rPr>
      <t>Quality Assurance</t>
    </r>
    <r>
      <rPr>
        <sz val="12"/>
        <color theme="1"/>
        <rFont val="Open Sans"/>
        <family val="2"/>
      </rPr>
      <t xml:space="preserve">) are added together to create an institution's </t>
    </r>
    <r>
      <rPr>
        <b/>
        <sz val="12"/>
        <color theme="1"/>
        <rFont val="Open Sans"/>
        <family val="2"/>
      </rPr>
      <t>Total Points</t>
    </r>
    <r>
      <rPr>
        <sz val="12"/>
        <color theme="1"/>
        <rFont val="Open Sans"/>
        <family val="2"/>
      </rPr>
      <t xml:space="preserve">. </t>
    </r>
  </si>
  <si>
    <r>
      <rPr>
        <b/>
        <i/>
        <sz val="12"/>
        <color theme="1"/>
        <rFont val="Calibri"/>
        <family val="2"/>
        <scheme val="minor"/>
      </rPr>
      <t xml:space="preserve">PRIVACY NOTICE: </t>
    </r>
    <r>
      <rPr>
        <i/>
        <sz val="12"/>
        <color theme="1"/>
        <rFont val="Calibri"/>
        <family val="2"/>
        <scheme val="minor"/>
      </rPr>
      <t xml:space="preserve">Throughout this presentation of the outcomes-based funding formula, THEC complies with the federal Family Educational Rights and Privacy Act (FERPA) requirements to protect students' personal identifiable information. Therefore, the 'CC Data' and 'Univ Data' tabs only provide combined outcomes for each institution. </t>
    </r>
  </si>
  <si>
    <t>&lt;10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</si>
</sst>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5" formatCode="&quot;$&quot;#,##0_);\(&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0.0%"/>
    <numFmt numFmtId="165" formatCode="_(* #,##0_);_(* \(#,##0\);_(* &quot;-&quot;??_);_(@_)"/>
    <numFmt numFmtId="166" formatCode="#,##0.0"/>
    <numFmt numFmtId="167" formatCode="_(&quot;$&quot;* #,##0_);_(&quot;$&quot;* \(#,##0\);_(&quot;$&quot;* &quot;-&quot;??_);_(@_)"/>
    <numFmt numFmtId="168" formatCode="_(* #,##0.0_);_(* \(#,##0.0\);_(* &quot;-&quot;??_);_(@_)"/>
    <numFmt numFmtId="169" formatCode="0.000000"/>
    <numFmt numFmtId="170" formatCode="0.0"/>
    <numFmt numFmtId="171" formatCode="General_)"/>
    <numFmt numFmtId="172" formatCode="&quot;$&quot;\ \ \ \ \ \ \ #,##0_);\(&quot;$&quot;#,##0\)"/>
    <numFmt numFmtId="173" formatCode="&quot;$&quot;* #,##0;&quot;$&quot;* \-#,##0"/>
    <numFmt numFmtId="174" formatCode="0.0000000%"/>
    <numFmt numFmtId="175" formatCode="&quot;$&quot;#,##0"/>
    <numFmt numFmtId="176" formatCode="_(* #,##0.000000_);_(* \(#,##0.000000\);_(* &quot;-&quot;??_);_(@_)"/>
    <numFmt numFmtId="177" formatCode="_(* #,##0.0_);_(* \(#,##0.0\);_(* &quot;-&quot;?_);_(@_)"/>
  </numFmts>
  <fonts count="52">
    <font>
      <sz val="11"/>
      <color theme="1"/>
      <name val="Calibri"/>
      <family val="2"/>
      <scheme val="minor"/>
    </font>
    <font>
      <sz val="11"/>
      <color theme="1"/>
      <name val="Calibri"/>
      <family val="2"/>
      <scheme val="minor"/>
    </font>
    <font>
      <sz val="11"/>
      <color indexed="8"/>
      <name val="Calibri"/>
      <family val="2"/>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MS Sans Serif"/>
      <family val="2"/>
    </font>
    <font>
      <sz val="10"/>
      <color theme="1"/>
      <name val="Arial"/>
      <family val="2"/>
    </font>
    <font>
      <sz val="10"/>
      <name val="Helv"/>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2"/>
      <name val="Arial MT"/>
    </font>
    <font>
      <sz val="8"/>
      <name val="Arial"/>
      <family val="2"/>
    </font>
    <font>
      <sz val="8"/>
      <name val="MS Sans Serif"/>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name val="Open Sans"/>
      <family val="2"/>
    </font>
    <font>
      <b/>
      <sz val="22"/>
      <name val="Open Sans"/>
      <family val="2"/>
    </font>
    <font>
      <b/>
      <sz val="12"/>
      <name val="Open Sans"/>
      <family val="2"/>
    </font>
    <font>
      <sz val="12"/>
      <color rgb="FFFF0000"/>
      <name val="Open Sans"/>
      <family val="2"/>
    </font>
    <font>
      <sz val="12"/>
      <color indexed="12"/>
      <name val="Open Sans"/>
      <family val="2"/>
    </font>
    <font>
      <b/>
      <sz val="12"/>
      <color rgb="FFFF0000"/>
      <name val="Open Sans"/>
      <family val="2"/>
    </font>
    <font>
      <sz val="12"/>
      <color rgb="FF0000FF"/>
      <name val="Open Sans"/>
      <family val="2"/>
    </font>
    <font>
      <b/>
      <sz val="22"/>
      <color theme="1"/>
      <name val="Open Sans"/>
      <family val="2"/>
    </font>
    <font>
      <sz val="11"/>
      <color theme="1"/>
      <name val="Open Sans"/>
      <family val="2"/>
    </font>
    <font>
      <b/>
      <sz val="16"/>
      <color theme="1"/>
      <name val="Open Sans"/>
      <family val="2"/>
    </font>
    <font>
      <b/>
      <sz val="12"/>
      <color theme="1"/>
      <name val="Open Sans"/>
      <family val="2"/>
    </font>
    <font>
      <b/>
      <sz val="11"/>
      <color theme="1"/>
      <name val="Open Sans"/>
      <family val="2"/>
    </font>
    <font>
      <sz val="12"/>
      <color theme="1"/>
      <name val="Open Sans"/>
      <family val="2"/>
    </font>
    <font>
      <b/>
      <sz val="11"/>
      <name val="Open Sans"/>
      <family val="2"/>
    </font>
    <font>
      <b/>
      <sz val="20"/>
      <color theme="1"/>
      <name val="Open Sans"/>
      <family val="2"/>
    </font>
    <font>
      <sz val="11"/>
      <name val="Open Sans"/>
      <family val="2"/>
    </font>
    <font>
      <sz val="8"/>
      <name val="Calibri"/>
      <family val="2"/>
      <scheme val="minor"/>
    </font>
    <font>
      <b/>
      <sz val="18"/>
      <name val="Open Sans"/>
      <family val="2"/>
    </font>
    <font>
      <b/>
      <sz val="16"/>
      <name val="Open Sans"/>
      <family val="2"/>
    </font>
    <font>
      <sz val="16"/>
      <color theme="1"/>
      <name val="Open Sans"/>
      <family val="2"/>
    </font>
    <font>
      <sz val="22"/>
      <name val="Open Sans"/>
      <family val="2"/>
    </font>
    <font>
      <sz val="8"/>
      <color theme="1"/>
      <name val="Open Sans"/>
      <family val="2"/>
    </font>
    <font>
      <sz val="12"/>
      <color rgb="FF3366FF"/>
      <name val="Open Sans"/>
      <family val="2"/>
    </font>
    <font>
      <sz val="11"/>
      <name val="Calibri"/>
      <family val="2"/>
      <scheme val="minor"/>
    </font>
    <font>
      <i/>
      <sz val="12"/>
      <color theme="1"/>
      <name val="Calibri"/>
      <family val="2"/>
      <scheme val="minor"/>
    </font>
    <font>
      <b/>
      <i/>
      <sz val="12"/>
      <color theme="1"/>
      <name val="Calibri"/>
      <family val="2"/>
      <scheme val="min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theme="8"/>
        <bgColor indexed="64"/>
      </patternFill>
    </fill>
    <fill>
      <patternFill patternType="solid">
        <fgColor theme="8" tint="0.59999389629810485"/>
        <bgColor indexed="64"/>
      </patternFill>
    </fill>
    <fill>
      <patternFill patternType="solid">
        <fgColor rgb="FFFF0000"/>
        <bgColor indexed="64"/>
      </patternFill>
    </fill>
    <fill>
      <patternFill patternType="solid">
        <fgColor theme="4" tint="0.59999389629810485"/>
        <bgColor indexed="64"/>
      </patternFill>
    </fill>
    <fill>
      <patternFill patternType="solid">
        <fgColor theme="7" tint="0.59999389629810485"/>
        <bgColor indexed="64"/>
      </patternFill>
    </fill>
  </fills>
  <borders count="60">
    <border>
      <left/>
      <right/>
      <top/>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style="thin">
        <color indexed="64"/>
      </left>
      <right style="medium">
        <color indexed="64"/>
      </right>
      <top/>
      <bottom/>
      <diagonal/>
    </border>
    <border>
      <left/>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diagonal/>
    </border>
  </borders>
  <cellStyleXfs count="1186">
    <xf numFmtId="0" fontId="0" fillId="0" borderId="0"/>
    <xf numFmtId="43" fontId="1" fillId="0" borderId="0" applyFont="0" applyFill="0" applyBorder="0" applyAlignment="0" applyProtection="0"/>
    <xf numFmtId="9" fontId="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3" fillId="0" borderId="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6" fillId="20" borderId="35" applyNumberFormat="0" applyAlignment="0" applyProtection="0"/>
    <xf numFmtId="0" fontId="6" fillId="20" borderId="35" applyNumberFormat="0" applyAlignment="0" applyProtection="0"/>
    <xf numFmtId="0" fontId="6" fillId="20" borderId="35" applyNumberFormat="0" applyAlignment="0" applyProtection="0"/>
    <xf numFmtId="0" fontId="6" fillId="20" borderId="35" applyNumberFormat="0" applyAlignment="0" applyProtection="0"/>
    <xf numFmtId="0" fontId="6" fillId="20" borderId="35" applyNumberFormat="0" applyAlignment="0" applyProtection="0"/>
    <xf numFmtId="0" fontId="6" fillId="20" borderId="35" applyNumberFormat="0" applyAlignment="0" applyProtection="0"/>
    <xf numFmtId="0" fontId="6" fillId="20" borderId="35" applyNumberFormat="0" applyAlignment="0" applyProtection="0"/>
    <xf numFmtId="0" fontId="6" fillId="20" borderId="35" applyNumberFormat="0" applyAlignment="0" applyProtection="0"/>
    <xf numFmtId="0" fontId="6" fillId="20" borderId="35" applyNumberFormat="0" applyAlignment="0" applyProtection="0"/>
    <xf numFmtId="0" fontId="6" fillId="20" borderId="35" applyNumberFormat="0" applyAlignment="0" applyProtection="0"/>
    <xf numFmtId="0" fontId="6" fillId="20" borderId="35" applyNumberFormat="0" applyAlignment="0" applyProtection="0"/>
    <xf numFmtId="0" fontId="6" fillId="20" borderId="35" applyNumberFormat="0" applyAlignment="0" applyProtection="0"/>
    <xf numFmtId="0" fontId="6" fillId="20" borderId="35" applyNumberFormat="0" applyAlignment="0" applyProtection="0"/>
    <xf numFmtId="0" fontId="6" fillId="20" borderId="35" applyNumberFormat="0" applyAlignment="0" applyProtection="0"/>
    <xf numFmtId="0" fontId="6" fillId="20" borderId="35" applyNumberFormat="0" applyAlignment="0" applyProtection="0"/>
    <xf numFmtId="0" fontId="6" fillId="20" borderId="35" applyNumberFormat="0" applyAlignment="0" applyProtection="0"/>
    <xf numFmtId="0" fontId="6" fillId="20" borderId="35" applyNumberFormat="0" applyAlignment="0" applyProtection="0"/>
    <xf numFmtId="0" fontId="6" fillId="20" borderId="35" applyNumberFormat="0" applyAlignment="0" applyProtection="0"/>
    <xf numFmtId="0" fontId="6" fillId="20" borderId="35" applyNumberFormat="0" applyAlignment="0" applyProtection="0"/>
    <xf numFmtId="0" fontId="6" fillId="20" borderId="35" applyNumberFormat="0" applyAlignment="0" applyProtection="0"/>
    <xf numFmtId="0" fontId="6" fillId="20" borderId="35" applyNumberFormat="0" applyAlignment="0" applyProtection="0"/>
    <xf numFmtId="0" fontId="6" fillId="20" borderId="35" applyNumberFormat="0" applyAlignment="0" applyProtection="0"/>
    <xf numFmtId="0" fontId="6" fillId="20" borderId="35" applyNumberFormat="0" applyAlignment="0" applyProtection="0"/>
    <xf numFmtId="0" fontId="6" fillId="20" borderId="35" applyNumberFormat="0" applyAlignment="0" applyProtection="0"/>
    <xf numFmtId="0" fontId="6" fillId="20" borderId="35" applyNumberFormat="0" applyAlignment="0" applyProtection="0"/>
    <xf numFmtId="0" fontId="7" fillId="21" borderId="36" applyNumberFormat="0" applyAlignment="0" applyProtection="0"/>
    <xf numFmtId="0" fontId="7" fillId="21" borderId="36" applyNumberFormat="0" applyAlignment="0" applyProtection="0"/>
    <xf numFmtId="0" fontId="7" fillId="21" borderId="36" applyNumberFormat="0" applyAlignment="0" applyProtection="0"/>
    <xf numFmtId="0" fontId="7" fillId="21" borderId="36" applyNumberFormat="0" applyAlignment="0" applyProtection="0"/>
    <xf numFmtId="0" fontId="7" fillId="21" borderId="36" applyNumberFormat="0" applyAlignment="0" applyProtection="0"/>
    <xf numFmtId="0" fontId="7" fillId="21" borderId="36" applyNumberFormat="0" applyAlignment="0" applyProtection="0"/>
    <xf numFmtId="0" fontId="7" fillId="21" borderId="36" applyNumberFormat="0" applyAlignment="0" applyProtection="0"/>
    <xf numFmtId="0" fontId="7" fillId="21" borderId="36" applyNumberFormat="0" applyAlignment="0" applyProtection="0"/>
    <xf numFmtId="0" fontId="7" fillId="21" borderId="36" applyNumberFormat="0" applyAlignment="0" applyProtection="0"/>
    <xf numFmtId="0" fontId="7" fillId="21" borderId="36" applyNumberFormat="0" applyAlignment="0" applyProtection="0"/>
    <xf numFmtId="0" fontId="7" fillId="21" borderId="36" applyNumberFormat="0" applyAlignment="0" applyProtection="0"/>
    <xf numFmtId="0" fontId="7" fillId="21" borderId="36" applyNumberFormat="0" applyAlignment="0" applyProtection="0"/>
    <xf numFmtId="0" fontId="7" fillId="21" borderId="36" applyNumberFormat="0" applyAlignment="0" applyProtection="0"/>
    <xf numFmtId="0" fontId="7" fillId="21" borderId="36" applyNumberFormat="0" applyAlignment="0" applyProtection="0"/>
    <xf numFmtId="0" fontId="7" fillId="21" borderId="36" applyNumberFormat="0" applyAlignment="0" applyProtection="0"/>
    <xf numFmtId="0" fontId="7" fillId="21" borderId="36" applyNumberFormat="0" applyAlignment="0" applyProtection="0"/>
    <xf numFmtId="0" fontId="7" fillId="21" borderId="36" applyNumberFormat="0" applyAlignment="0" applyProtection="0"/>
    <xf numFmtId="0" fontId="7" fillId="21" borderId="36" applyNumberFormat="0" applyAlignment="0" applyProtection="0"/>
    <xf numFmtId="0" fontId="7" fillId="21" borderId="36" applyNumberFormat="0" applyAlignment="0" applyProtection="0"/>
    <xf numFmtId="0" fontId="7" fillId="21" borderId="36" applyNumberFormat="0" applyAlignment="0" applyProtection="0"/>
    <xf numFmtId="0" fontId="7" fillId="21" borderId="36" applyNumberFormat="0" applyAlignment="0" applyProtection="0"/>
    <xf numFmtId="0" fontId="7" fillId="21" borderId="36" applyNumberFormat="0" applyAlignment="0" applyProtection="0"/>
    <xf numFmtId="0" fontId="7" fillId="21" borderId="36" applyNumberFormat="0" applyAlignment="0" applyProtection="0"/>
    <xf numFmtId="0" fontId="7" fillId="21" borderId="36" applyNumberFormat="0" applyAlignment="0" applyProtection="0"/>
    <xf numFmtId="0" fontId="7" fillId="21" borderId="36" applyNumberFormat="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0" fontId="8"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0" fontId="8"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2"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8" fontId="8" fillId="0" borderId="0" applyFont="0" applyFill="0" applyBorder="0" applyAlignment="0" applyProtection="0"/>
    <xf numFmtId="44" fontId="10" fillId="0" borderId="0" applyFont="0" applyFill="0" applyBorder="0" applyAlignment="0" applyProtection="0"/>
    <xf numFmtId="44" fontId="3" fillId="0" borderId="0" applyFont="0" applyFill="0" applyBorder="0" applyAlignment="0" applyProtection="0"/>
    <xf numFmtId="8" fontId="8"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171" fontId="8" fillId="0" borderId="0" applyFont="0" applyFill="0" applyBorder="0" applyAlignment="0" applyProtection="0"/>
    <xf numFmtId="172"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73"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3" fillId="0" borderId="37" applyNumberFormat="0" applyFill="0" applyAlignment="0" applyProtection="0"/>
    <xf numFmtId="0" fontId="14" fillId="0" borderId="38" applyNumberFormat="0" applyFill="0" applyAlignment="0" applyProtection="0"/>
    <xf numFmtId="0" fontId="14" fillId="0" borderId="38" applyNumberFormat="0" applyFill="0" applyAlignment="0" applyProtection="0"/>
    <xf numFmtId="0" fontId="14" fillId="0" borderId="38" applyNumberFormat="0" applyFill="0" applyAlignment="0" applyProtection="0"/>
    <xf numFmtId="0" fontId="14" fillId="0" borderId="38" applyNumberFormat="0" applyFill="0" applyAlignment="0" applyProtection="0"/>
    <xf numFmtId="0" fontId="14" fillId="0" borderId="38" applyNumberFormat="0" applyFill="0" applyAlignment="0" applyProtection="0"/>
    <xf numFmtId="0" fontId="14" fillId="0" borderId="38" applyNumberFormat="0" applyFill="0" applyAlignment="0" applyProtection="0"/>
    <xf numFmtId="0" fontId="14" fillId="0" borderId="38" applyNumberFormat="0" applyFill="0" applyAlignment="0" applyProtection="0"/>
    <xf numFmtId="0" fontId="14" fillId="0" borderId="38" applyNumberFormat="0" applyFill="0" applyAlignment="0" applyProtection="0"/>
    <xf numFmtId="0" fontId="14" fillId="0" borderId="38" applyNumberFormat="0" applyFill="0" applyAlignment="0" applyProtection="0"/>
    <xf numFmtId="0" fontId="14" fillId="0" borderId="38" applyNumberFormat="0" applyFill="0" applyAlignment="0" applyProtection="0"/>
    <xf numFmtId="0" fontId="14" fillId="0" borderId="38" applyNumberFormat="0" applyFill="0" applyAlignment="0" applyProtection="0"/>
    <xf numFmtId="0" fontId="14" fillId="0" borderId="38" applyNumberFormat="0" applyFill="0" applyAlignment="0" applyProtection="0"/>
    <xf numFmtId="0" fontId="14" fillId="0" borderId="38" applyNumberFormat="0" applyFill="0" applyAlignment="0" applyProtection="0"/>
    <xf numFmtId="0" fontId="14" fillId="0" borderId="38" applyNumberFormat="0" applyFill="0" applyAlignment="0" applyProtection="0"/>
    <xf numFmtId="0" fontId="14" fillId="0" borderId="38" applyNumberFormat="0" applyFill="0" applyAlignment="0" applyProtection="0"/>
    <xf numFmtId="0" fontId="14" fillId="0" borderId="38" applyNumberFormat="0" applyFill="0" applyAlignment="0" applyProtection="0"/>
    <xf numFmtId="0" fontId="14" fillId="0" borderId="38" applyNumberFormat="0" applyFill="0" applyAlignment="0" applyProtection="0"/>
    <xf numFmtId="0" fontId="14" fillId="0" borderId="38" applyNumberFormat="0" applyFill="0" applyAlignment="0" applyProtection="0"/>
    <xf numFmtId="0" fontId="14" fillId="0" borderId="38" applyNumberFormat="0" applyFill="0" applyAlignment="0" applyProtection="0"/>
    <xf numFmtId="0" fontId="14" fillId="0" borderId="38" applyNumberFormat="0" applyFill="0" applyAlignment="0" applyProtection="0"/>
    <xf numFmtId="0" fontId="14" fillId="0" borderId="38" applyNumberFormat="0" applyFill="0" applyAlignment="0" applyProtection="0"/>
    <xf numFmtId="0" fontId="14" fillId="0" borderId="38" applyNumberFormat="0" applyFill="0" applyAlignment="0" applyProtection="0"/>
    <xf numFmtId="0" fontId="14" fillId="0" borderId="38" applyNumberFormat="0" applyFill="0" applyAlignment="0" applyProtection="0"/>
    <xf numFmtId="0" fontId="14" fillId="0" borderId="38" applyNumberFormat="0" applyFill="0" applyAlignment="0" applyProtection="0"/>
    <xf numFmtId="0" fontId="14" fillId="0" borderId="38" applyNumberFormat="0" applyFill="0" applyAlignment="0" applyProtection="0"/>
    <xf numFmtId="0" fontId="15" fillId="0" borderId="39" applyNumberFormat="0" applyFill="0" applyAlignment="0" applyProtection="0"/>
    <xf numFmtId="0" fontId="15" fillId="0" borderId="39" applyNumberFormat="0" applyFill="0" applyAlignment="0" applyProtection="0"/>
    <xf numFmtId="0" fontId="15" fillId="0" borderId="39" applyNumberFormat="0" applyFill="0" applyAlignment="0" applyProtection="0"/>
    <xf numFmtId="0" fontId="15" fillId="0" borderId="39" applyNumberFormat="0" applyFill="0" applyAlignment="0" applyProtection="0"/>
    <xf numFmtId="0" fontId="15" fillId="0" borderId="39" applyNumberFormat="0" applyFill="0" applyAlignment="0" applyProtection="0"/>
    <xf numFmtId="0" fontId="15" fillId="0" borderId="39" applyNumberFormat="0" applyFill="0" applyAlignment="0" applyProtection="0"/>
    <xf numFmtId="0" fontId="15" fillId="0" borderId="39" applyNumberFormat="0" applyFill="0" applyAlignment="0" applyProtection="0"/>
    <xf numFmtId="0" fontId="15" fillId="0" borderId="39" applyNumberFormat="0" applyFill="0" applyAlignment="0" applyProtection="0"/>
    <xf numFmtId="0" fontId="15" fillId="0" borderId="39" applyNumberFormat="0" applyFill="0" applyAlignment="0" applyProtection="0"/>
    <xf numFmtId="0" fontId="15" fillId="0" borderId="39" applyNumberFormat="0" applyFill="0" applyAlignment="0" applyProtection="0"/>
    <xf numFmtId="0" fontId="15" fillId="0" borderId="39" applyNumberFormat="0" applyFill="0" applyAlignment="0" applyProtection="0"/>
    <xf numFmtId="0" fontId="15" fillId="0" borderId="39" applyNumberFormat="0" applyFill="0" applyAlignment="0" applyProtection="0"/>
    <xf numFmtId="0" fontId="15" fillId="0" borderId="39" applyNumberFormat="0" applyFill="0" applyAlignment="0" applyProtection="0"/>
    <xf numFmtId="0" fontId="15" fillId="0" borderId="39" applyNumberFormat="0" applyFill="0" applyAlignment="0" applyProtection="0"/>
    <xf numFmtId="0" fontId="15" fillId="0" borderId="39" applyNumberFormat="0" applyFill="0" applyAlignment="0" applyProtection="0"/>
    <xf numFmtId="0" fontId="15" fillId="0" borderId="39" applyNumberFormat="0" applyFill="0" applyAlignment="0" applyProtection="0"/>
    <xf numFmtId="0" fontId="15" fillId="0" borderId="39" applyNumberFormat="0" applyFill="0" applyAlignment="0" applyProtection="0"/>
    <xf numFmtId="0" fontId="15" fillId="0" borderId="39" applyNumberFormat="0" applyFill="0" applyAlignment="0" applyProtection="0"/>
    <xf numFmtId="0" fontId="15" fillId="0" borderId="39" applyNumberFormat="0" applyFill="0" applyAlignment="0" applyProtection="0"/>
    <xf numFmtId="0" fontId="15" fillId="0" borderId="39" applyNumberFormat="0" applyFill="0" applyAlignment="0" applyProtection="0"/>
    <xf numFmtId="0" fontId="15" fillId="0" borderId="39" applyNumberFormat="0" applyFill="0" applyAlignment="0" applyProtection="0"/>
    <xf numFmtId="0" fontId="15" fillId="0" borderId="39" applyNumberFormat="0" applyFill="0" applyAlignment="0" applyProtection="0"/>
    <xf numFmtId="0" fontId="15" fillId="0" borderId="39" applyNumberFormat="0" applyFill="0" applyAlignment="0" applyProtection="0"/>
    <xf numFmtId="0" fontId="15" fillId="0" borderId="39" applyNumberFormat="0" applyFill="0" applyAlignment="0" applyProtection="0"/>
    <xf numFmtId="0" fontId="15" fillId="0" borderId="39"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35" applyNumberFormat="0" applyAlignment="0" applyProtection="0"/>
    <xf numFmtId="0" fontId="16" fillId="7" borderId="35" applyNumberFormat="0" applyAlignment="0" applyProtection="0"/>
    <xf numFmtId="0" fontId="16" fillId="7" borderId="35" applyNumberFormat="0" applyAlignment="0" applyProtection="0"/>
    <xf numFmtId="0" fontId="16" fillId="7" borderId="35" applyNumberFormat="0" applyAlignment="0" applyProtection="0"/>
    <xf numFmtId="0" fontId="16" fillId="7" borderId="35" applyNumberFormat="0" applyAlignment="0" applyProtection="0"/>
    <xf numFmtId="0" fontId="16" fillId="7" borderId="35" applyNumberFormat="0" applyAlignment="0" applyProtection="0"/>
    <xf numFmtId="0" fontId="16" fillId="7" borderId="35" applyNumberFormat="0" applyAlignment="0" applyProtection="0"/>
    <xf numFmtId="0" fontId="16" fillId="7" borderId="35" applyNumberFormat="0" applyAlignment="0" applyProtection="0"/>
    <xf numFmtId="0" fontId="16" fillId="7" borderId="35" applyNumberFormat="0" applyAlignment="0" applyProtection="0"/>
    <xf numFmtId="0" fontId="16" fillId="7" borderId="35" applyNumberFormat="0" applyAlignment="0" applyProtection="0"/>
    <xf numFmtId="0" fontId="16" fillId="7" borderId="35" applyNumberFormat="0" applyAlignment="0" applyProtection="0"/>
    <xf numFmtId="0" fontId="16" fillId="7" borderId="35" applyNumberFormat="0" applyAlignment="0" applyProtection="0"/>
    <xf numFmtId="0" fontId="16" fillId="7" borderId="35" applyNumberFormat="0" applyAlignment="0" applyProtection="0"/>
    <xf numFmtId="0" fontId="16" fillId="7" borderId="35" applyNumberFormat="0" applyAlignment="0" applyProtection="0"/>
    <xf numFmtId="0" fontId="16" fillId="7" borderId="35" applyNumberFormat="0" applyAlignment="0" applyProtection="0"/>
    <xf numFmtId="0" fontId="16" fillId="7" borderId="35" applyNumberFormat="0" applyAlignment="0" applyProtection="0"/>
    <xf numFmtId="0" fontId="16" fillId="7" borderId="35" applyNumberFormat="0" applyAlignment="0" applyProtection="0"/>
    <xf numFmtId="0" fontId="16" fillId="7" borderId="35" applyNumberFormat="0" applyAlignment="0" applyProtection="0"/>
    <xf numFmtId="0" fontId="16" fillId="7" borderId="35" applyNumberFormat="0" applyAlignment="0" applyProtection="0"/>
    <xf numFmtId="0" fontId="16" fillId="7" borderId="35" applyNumberFormat="0" applyAlignment="0" applyProtection="0"/>
    <xf numFmtId="0" fontId="16" fillId="7" borderId="35" applyNumberFormat="0" applyAlignment="0" applyProtection="0"/>
    <xf numFmtId="0" fontId="16" fillId="7" borderId="35" applyNumberFormat="0" applyAlignment="0" applyProtection="0"/>
    <xf numFmtId="0" fontId="16" fillId="7" borderId="35" applyNumberFormat="0" applyAlignment="0" applyProtection="0"/>
    <xf numFmtId="0" fontId="16" fillId="7" borderId="35" applyNumberFormat="0" applyAlignment="0" applyProtection="0"/>
    <xf numFmtId="0" fontId="16" fillId="7" borderId="35" applyNumberFormat="0" applyAlignment="0" applyProtection="0"/>
    <xf numFmtId="0" fontId="17" fillId="0" borderId="40" applyNumberFormat="0" applyFill="0" applyAlignment="0" applyProtection="0"/>
    <xf numFmtId="0" fontId="17" fillId="0" borderId="40" applyNumberFormat="0" applyFill="0" applyAlignment="0" applyProtection="0"/>
    <xf numFmtId="0" fontId="17" fillId="0" borderId="40" applyNumberFormat="0" applyFill="0" applyAlignment="0" applyProtection="0"/>
    <xf numFmtId="0" fontId="17" fillId="0" borderId="40" applyNumberFormat="0" applyFill="0" applyAlignment="0" applyProtection="0"/>
    <xf numFmtId="0" fontId="17" fillId="0" borderId="40" applyNumberFormat="0" applyFill="0" applyAlignment="0" applyProtection="0"/>
    <xf numFmtId="0" fontId="17" fillId="0" borderId="40" applyNumberFormat="0" applyFill="0" applyAlignment="0" applyProtection="0"/>
    <xf numFmtId="0" fontId="17" fillId="0" borderId="40" applyNumberFormat="0" applyFill="0" applyAlignment="0" applyProtection="0"/>
    <xf numFmtId="0" fontId="17" fillId="0" borderId="40" applyNumberFormat="0" applyFill="0" applyAlignment="0" applyProtection="0"/>
    <xf numFmtId="0" fontId="17" fillId="0" borderId="40" applyNumberFormat="0" applyFill="0" applyAlignment="0" applyProtection="0"/>
    <xf numFmtId="0" fontId="17" fillId="0" borderId="40" applyNumberFormat="0" applyFill="0" applyAlignment="0" applyProtection="0"/>
    <xf numFmtId="0" fontId="17" fillId="0" borderId="40" applyNumberFormat="0" applyFill="0" applyAlignment="0" applyProtection="0"/>
    <xf numFmtId="0" fontId="17" fillId="0" borderId="40" applyNumberFormat="0" applyFill="0" applyAlignment="0" applyProtection="0"/>
    <xf numFmtId="0" fontId="17" fillId="0" borderId="40" applyNumberFormat="0" applyFill="0" applyAlignment="0" applyProtection="0"/>
    <xf numFmtId="0" fontId="17" fillId="0" borderId="40" applyNumberFormat="0" applyFill="0" applyAlignment="0" applyProtection="0"/>
    <xf numFmtId="0" fontId="17" fillId="0" borderId="40" applyNumberFormat="0" applyFill="0" applyAlignment="0" applyProtection="0"/>
    <xf numFmtId="0" fontId="17" fillId="0" borderId="40" applyNumberFormat="0" applyFill="0" applyAlignment="0" applyProtection="0"/>
    <xf numFmtId="0" fontId="17" fillId="0" borderId="40" applyNumberFormat="0" applyFill="0" applyAlignment="0" applyProtection="0"/>
    <xf numFmtId="0" fontId="17" fillId="0" borderId="40" applyNumberFormat="0" applyFill="0" applyAlignment="0" applyProtection="0"/>
    <xf numFmtId="0" fontId="17" fillId="0" borderId="40" applyNumberFormat="0" applyFill="0" applyAlignment="0" applyProtection="0"/>
    <xf numFmtId="0" fontId="17" fillId="0" borderId="40" applyNumberFormat="0" applyFill="0" applyAlignment="0" applyProtection="0"/>
    <xf numFmtId="0" fontId="17" fillId="0" borderId="40" applyNumberFormat="0" applyFill="0" applyAlignment="0" applyProtection="0"/>
    <xf numFmtId="0" fontId="17" fillId="0" borderId="40" applyNumberFormat="0" applyFill="0" applyAlignment="0" applyProtection="0"/>
    <xf numFmtId="0" fontId="17" fillId="0" borderId="40" applyNumberFormat="0" applyFill="0" applyAlignment="0" applyProtection="0"/>
    <xf numFmtId="0" fontId="17" fillId="0" borderId="40" applyNumberFormat="0" applyFill="0" applyAlignment="0" applyProtection="0"/>
    <xf numFmtId="0" fontId="17" fillId="0" borderId="40"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9" fillId="0" borderId="0"/>
    <xf numFmtId="0" fontId="19"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9" fillId="0" borderId="0"/>
    <xf numFmtId="0" fontId="3" fillId="0" borderId="0"/>
    <xf numFmtId="0" fontId="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171" fontId="10" fillId="0" borderId="0"/>
    <xf numFmtId="0" fontId="3" fillId="0" borderId="0"/>
    <xf numFmtId="0" fontId="8" fillId="0" borderId="0"/>
    <xf numFmtId="0" fontId="8" fillId="0" borderId="0"/>
    <xf numFmtId="0" fontId="8" fillId="0" borderId="0"/>
    <xf numFmtId="0" fontId="8" fillId="0" borderId="0"/>
    <xf numFmtId="0" fontId="20" fillId="0" borderId="0"/>
    <xf numFmtId="0" fontId="3" fillId="0" borderId="0"/>
    <xf numFmtId="3" fontId="21" fillId="0" borderId="0"/>
    <xf numFmtId="0" fontId="20" fillId="0" borderId="0"/>
    <xf numFmtId="0" fontId="3" fillId="0" borderId="0"/>
    <xf numFmtId="0" fontId="3" fillId="0" borderId="0"/>
    <xf numFmtId="0" fontId="19" fillId="0" borderId="0"/>
    <xf numFmtId="0" fontId="3" fillId="0" borderId="0"/>
    <xf numFmtId="0" fontId="19" fillId="0" borderId="0"/>
    <xf numFmtId="0" fontId="1" fillId="0" borderId="0"/>
    <xf numFmtId="0" fontId="19" fillId="0" borderId="0"/>
    <xf numFmtId="0" fontId="1" fillId="0" borderId="0"/>
    <xf numFmtId="0" fontId="1" fillId="0" borderId="0"/>
    <xf numFmtId="0" fontId="19" fillId="0" borderId="0"/>
    <xf numFmtId="0" fontId="19" fillId="0" borderId="0"/>
    <xf numFmtId="0" fontId="19" fillId="0" borderId="0"/>
    <xf numFmtId="0" fontId="19" fillId="0" borderId="0"/>
    <xf numFmtId="0" fontId="8" fillId="0" borderId="0"/>
    <xf numFmtId="0" fontId="19" fillId="0" borderId="0"/>
    <xf numFmtId="0" fontId="3" fillId="0" borderId="0"/>
    <xf numFmtId="0" fontId="3" fillId="0" borderId="0"/>
    <xf numFmtId="0" fontId="1" fillId="0" borderId="0"/>
    <xf numFmtId="0" fontId="3" fillId="0" borderId="0"/>
    <xf numFmtId="0" fontId="1" fillId="0" borderId="0"/>
    <xf numFmtId="0" fontId="1" fillId="0" borderId="0"/>
    <xf numFmtId="0" fontId="3" fillId="0" borderId="0"/>
    <xf numFmtId="3" fontId="21" fillId="0" borderId="0"/>
    <xf numFmtId="171" fontId="10" fillId="0" borderId="0"/>
    <xf numFmtId="0" fontId="3" fillId="0" borderId="0"/>
    <xf numFmtId="171" fontId="10" fillId="0" borderId="0"/>
    <xf numFmtId="37" fontId="10" fillId="0" borderId="0"/>
    <xf numFmtId="0" fontId="3" fillId="0" borderId="0"/>
    <xf numFmtId="171" fontId="10" fillId="0" borderId="0"/>
    <xf numFmtId="3" fontId="21" fillId="0" borderId="0"/>
    <xf numFmtId="37" fontId="10" fillId="0" borderId="0"/>
    <xf numFmtId="0" fontId="8" fillId="0" borderId="0"/>
    <xf numFmtId="171" fontId="10" fillId="0" borderId="0"/>
    <xf numFmtId="0" fontId="3" fillId="0" borderId="0"/>
    <xf numFmtId="0" fontId="19" fillId="0" borderId="0"/>
    <xf numFmtId="3" fontId="21" fillId="0" borderId="0"/>
    <xf numFmtId="0" fontId="8" fillId="0" borderId="0"/>
    <xf numFmtId="0" fontId="19" fillId="0" borderId="0"/>
    <xf numFmtId="0" fontId="3" fillId="0" borderId="0"/>
    <xf numFmtId="0" fontId="19" fillId="0" borderId="0"/>
    <xf numFmtId="0" fontId="3" fillId="23" borderId="41" applyNumberFormat="0" applyFont="0" applyAlignment="0" applyProtection="0"/>
    <xf numFmtId="0" fontId="19" fillId="23" borderId="41" applyNumberFormat="0" applyFont="0" applyAlignment="0" applyProtection="0"/>
    <xf numFmtId="0" fontId="19" fillId="23" borderId="41" applyNumberFormat="0" applyFont="0" applyAlignment="0" applyProtection="0"/>
    <xf numFmtId="0" fontId="19" fillId="23" borderId="41" applyNumberFormat="0" applyFont="0" applyAlignment="0" applyProtection="0"/>
    <xf numFmtId="0" fontId="19" fillId="23" borderId="41" applyNumberFormat="0" applyFont="0" applyAlignment="0" applyProtection="0"/>
    <xf numFmtId="0" fontId="19" fillId="23" borderId="41" applyNumberFormat="0" applyFont="0" applyAlignment="0" applyProtection="0"/>
    <xf numFmtId="0" fontId="19" fillId="23" borderId="41" applyNumberFormat="0" applyFont="0" applyAlignment="0" applyProtection="0"/>
    <xf numFmtId="0" fontId="19" fillId="23" borderId="41" applyNumberFormat="0" applyFont="0" applyAlignment="0" applyProtection="0"/>
    <xf numFmtId="0" fontId="19" fillId="23" borderId="41" applyNumberFormat="0" applyFont="0" applyAlignment="0" applyProtection="0"/>
    <xf numFmtId="0" fontId="19" fillId="23" borderId="41" applyNumberFormat="0" applyFont="0" applyAlignment="0" applyProtection="0"/>
    <xf numFmtId="0" fontId="19" fillId="23" borderId="41" applyNumberFormat="0" applyFont="0" applyAlignment="0" applyProtection="0"/>
    <xf numFmtId="0" fontId="19" fillId="23" borderId="41" applyNumberFormat="0" applyFont="0" applyAlignment="0" applyProtection="0"/>
    <xf numFmtId="0" fontId="19" fillId="23" borderId="41" applyNumberFormat="0" applyFont="0" applyAlignment="0" applyProtection="0"/>
    <xf numFmtId="0" fontId="19" fillId="23" borderId="41" applyNumberFormat="0" applyFont="0" applyAlignment="0" applyProtection="0"/>
    <xf numFmtId="0" fontId="19" fillId="23" borderId="41" applyNumberFormat="0" applyFont="0" applyAlignment="0" applyProtection="0"/>
    <xf numFmtId="0" fontId="19" fillId="23" borderId="41" applyNumberFormat="0" applyFont="0" applyAlignment="0" applyProtection="0"/>
    <xf numFmtId="0" fontId="19" fillId="23" borderId="41" applyNumberFormat="0" applyFont="0" applyAlignment="0" applyProtection="0"/>
    <xf numFmtId="0" fontId="19" fillId="23" borderId="41" applyNumberFormat="0" applyFont="0" applyAlignment="0" applyProtection="0"/>
    <xf numFmtId="0" fontId="19" fillId="23" borderId="41" applyNumberFormat="0" applyFont="0" applyAlignment="0" applyProtection="0"/>
    <xf numFmtId="0" fontId="19" fillId="23" borderId="41" applyNumberFormat="0" applyFont="0" applyAlignment="0" applyProtection="0"/>
    <xf numFmtId="0" fontId="19" fillId="23" borderId="41" applyNumberFormat="0" applyFont="0" applyAlignment="0" applyProtection="0"/>
    <xf numFmtId="0" fontId="19" fillId="23" borderId="41" applyNumberFormat="0" applyFont="0" applyAlignment="0" applyProtection="0"/>
    <xf numFmtId="0" fontId="19" fillId="23" borderId="41" applyNumberFormat="0" applyFont="0" applyAlignment="0" applyProtection="0"/>
    <xf numFmtId="0" fontId="19" fillId="23" borderId="41" applyNumberFormat="0" applyFont="0" applyAlignment="0" applyProtection="0"/>
    <xf numFmtId="0" fontId="19" fillId="23" borderId="41" applyNumberFormat="0" applyFont="0" applyAlignment="0" applyProtection="0"/>
    <xf numFmtId="0" fontId="3" fillId="23" borderId="41" applyNumberFormat="0" applyFont="0" applyAlignment="0" applyProtection="0"/>
    <xf numFmtId="0" fontId="22" fillId="20" borderId="42" applyNumberFormat="0" applyAlignment="0" applyProtection="0"/>
    <xf numFmtId="0" fontId="22" fillId="20" borderId="42" applyNumberFormat="0" applyAlignment="0" applyProtection="0"/>
    <xf numFmtId="0" fontId="22" fillId="20" borderId="42" applyNumberFormat="0" applyAlignment="0" applyProtection="0"/>
    <xf numFmtId="0" fontId="22" fillId="20" borderId="42" applyNumberFormat="0" applyAlignment="0" applyProtection="0"/>
    <xf numFmtId="0" fontId="22" fillId="20" borderId="42" applyNumberFormat="0" applyAlignment="0" applyProtection="0"/>
    <xf numFmtId="0" fontId="22" fillId="20" borderId="42" applyNumberFormat="0" applyAlignment="0" applyProtection="0"/>
    <xf numFmtId="0" fontId="22" fillId="20" borderId="42" applyNumberFormat="0" applyAlignment="0" applyProtection="0"/>
    <xf numFmtId="0" fontId="22" fillId="20" borderId="42" applyNumberFormat="0" applyAlignment="0" applyProtection="0"/>
    <xf numFmtId="0" fontId="22" fillId="20" borderId="42" applyNumberFormat="0" applyAlignment="0" applyProtection="0"/>
    <xf numFmtId="0" fontId="22" fillId="20" borderId="42" applyNumberFormat="0" applyAlignment="0" applyProtection="0"/>
    <xf numFmtId="0" fontId="22" fillId="20" borderId="42" applyNumberFormat="0" applyAlignment="0" applyProtection="0"/>
    <xf numFmtId="0" fontId="22" fillId="20" borderId="42" applyNumberFormat="0" applyAlignment="0" applyProtection="0"/>
    <xf numFmtId="0" fontId="22" fillId="20" borderId="42" applyNumberFormat="0" applyAlignment="0" applyProtection="0"/>
    <xf numFmtId="0" fontId="22" fillId="20" borderId="42" applyNumberFormat="0" applyAlignment="0" applyProtection="0"/>
    <xf numFmtId="0" fontId="22" fillId="20" borderId="42" applyNumberFormat="0" applyAlignment="0" applyProtection="0"/>
    <xf numFmtId="0" fontId="22" fillId="20" borderId="42" applyNumberFormat="0" applyAlignment="0" applyProtection="0"/>
    <xf numFmtId="0" fontId="22" fillId="20" borderId="42" applyNumberFormat="0" applyAlignment="0" applyProtection="0"/>
    <xf numFmtId="0" fontId="22" fillId="20" borderId="42" applyNumberFormat="0" applyAlignment="0" applyProtection="0"/>
    <xf numFmtId="0" fontId="22" fillId="20" borderId="42" applyNumberFormat="0" applyAlignment="0" applyProtection="0"/>
    <xf numFmtId="0" fontId="22" fillId="20" borderId="42" applyNumberFormat="0" applyAlignment="0" applyProtection="0"/>
    <xf numFmtId="0" fontId="22" fillId="20" borderId="42" applyNumberFormat="0" applyAlignment="0" applyProtection="0"/>
    <xf numFmtId="0" fontId="22" fillId="20" borderId="42" applyNumberFormat="0" applyAlignment="0" applyProtection="0"/>
    <xf numFmtId="0" fontId="22" fillId="20" borderId="42" applyNumberFormat="0" applyAlignment="0" applyProtection="0"/>
    <xf numFmtId="0" fontId="22" fillId="20" borderId="42" applyNumberFormat="0" applyAlignment="0" applyProtection="0"/>
    <xf numFmtId="0" fontId="22" fillId="20" borderId="42" applyNumberFormat="0" applyAlignment="0" applyProtection="0"/>
    <xf numFmtId="9" fontId="3"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0" borderId="43" applyNumberFormat="0" applyFill="0" applyAlignment="0" applyProtection="0"/>
    <xf numFmtId="0" fontId="24" fillId="0" borderId="43" applyNumberFormat="0" applyFill="0" applyAlignment="0" applyProtection="0"/>
    <xf numFmtId="0" fontId="24" fillId="0" borderId="43" applyNumberFormat="0" applyFill="0" applyAlignment="0" applyProtection="0"/>
    <xf numFmtId="0" fontId="24" fillId="0" borderId="43" applyNumberFormat="0" applyFill="0" applyAlignment="0" applyProtection="0"/>
    <xf numFmtId="0" fontId="24" fillId="0" borderId="43" applyNumberFormat="0" applyFill="0" applyAlignment="0" applyProtection="0"/>
    <xf numFmtId="0" fontId="24" fillId="0" borderId="43" applyNumberFormat="0" applyFill="0" applyAlignment="0" applyProtection="0"/>
    <xf numFmtId="0" fontId="24" fillId="0" borderId="43" applyNumberFormat="0" applyFill="0" applyAlignment="0" applyProtection="0"/>
    <xf numFmtId="0" fontId="24" fillId="0" borderId="43" applyNumberFormat="0" applyFill="0" applyAlignment="0" applyProtection="0"/>
    <xf numFmtId="0" fontId="24" fillId="0" borderId="43" applyNumberFormat="0" applyFill="0" applyAlignment="0" applyProtection="0"/>
    <xf numFmtId="0" fontId="24" fillId="0" borderId="43" applyNumberFormat="0" applyFill="0" applyAlignment="0" applyProtection="0"/>
    <xf numFmtId="0" fontId="24" fillId="0" borderId="43" applyNumberFormat="0" applyFill="0" applyAlignment="0" applyProtection="0"/>
    <xf numFmtId="0" fontId="24" fillId="0" borderId="43" applyNumberFormat="0" applyFill="0" applyAlignment="0" applyProtection="0"/>
    <xf numFmtId="0" fontId="24" fillId="0" borderId="43" applyNumberFormat="0" applyFill="0" applyAlignment="0" applyProtection="0"/>
    <xf numFmtId="0" fontId="24" fillId="0" borderId="43" applyNumberFormat="0" applyFill="0" applyAlignment="0" applyProtection="0"/>
    <xf numFmtId="0" fontId="24" fillId="0" borderId="43" applyNumberFormat="0" applyFill="0" applyAlignment="0" applyProtection="0"/>
    <xf numFmtId="0" fontId="24" fillId="0" borderId="43" applyNumberFormat="0" applyFill="0" applyAlignment="0" applyProtection="0"/>
    <xf numFmtId="0" fontId="24" fillId="0" borderId="43" applyNumberFormat="0" applyFill="0" applyAlignment="0" applyProtection="0"/>
    <xf numFmtId="0" fontId="24" fillId="0" borderId="43" applyNumberFormat="0" applyFill="0" applyAlignment="0" applyProtection="0"/>
    <xf numFmtId="0" fontId="24" fillId="0" borderId="43" applyNumberFormat="0" applyFill="0" applyAlignment="0" applyProtection="0"/>
    <xf numFmtId="0" fontId="24" fillId="0" borderId="43" applyNumberFormat="0" applyFill="0" applyAlignment="0" applyProtection="0"/>
    <xf numFmtId="0" fontId="24" fillId="0" borderId="43" applyNumberFormat="0" applyFill="0" applyAlignment="0" applyProtection="0"/>
    <xf numFmtId="0" fontId="24" fillId="0" borderId="43" applyNumberFormat="0" applyFill="0" applyAlignment="0" applyProtection="0"/>
    <xf numFmtId="0" fontId="24" fillId="0" borderId="43" applyNumberFormat="0" applyFill="0" applyAlignment="0" applyProtection="0"/>
    <xf numFmtId="0" fontId="24" fillId="0" borderId="43" applyNumberFormat="0" applyFill="0" applyAlignment="0" applyProtection="0"/>
    <xf numFmtId="0" fontId="24" fillId="0" borderId="43"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44" fontId="1" fillId="0" borderId="0" applyFont="0" applyFill="0" applyBorder="0" applyAlignment="0" applyProtection="0"/>
  </cellStyleXfs>
  <cellXfs count="326">
    <xf numFmtId="0" fontId="0" fillId="0" borderId="0" xfId="0"/>
    <xf numFmtId="0" fontId="0" fillId="26" borderId="0" xfId="0" applyFill="1"/>
    <xf numFmtId="0" fontId="26" fillId="0" borderId="0" xfId="6" applyFont="1"/>
    <xf numFmtId="0" fontId="26" fillId="0" borderId="0" xfId="6" applyFont="1" applyAlignment="1">
      <alignment horizontal="right"/>
    </xf>
    <xf numFmtId="0" fontId="28" fillId="0" borderId="0" xfId="6" applyFont="1" applyAlignment="1">
      <alignment horizontal="center"/>
    </xf>
    <xf numFmtId="0" fontId="28" fillId="0" borderId="1" xfId="6" applyFont="1" applyBorder="1" applyAlignment="1">
      <alignment horizontal="right"/>
    </xf>
    <xf numFmtId="0" fontId="28" fillId="0" borderId="1" xfId="6" applyFont="1" applyBorder="1" applyAlignment="1">
      <alignment horizontal="center"/>
    </xf>
    <xf numFmtId="0" fontId="26" fillId="0" borderId="1" xfId="6" applyFont="1" applyBorder="1" applyAlignment="1">
      <alignment horizontal="right"/>
    </xf>
    <xf numFmtId="164" fontId="26" fillId="0" borderId="0" xfId="7" applyNumberFormat="1" applyFont="1" applyFill="1" applyBorder="1"/>
    <xf numFmtId="9" fontId="26" fillId="0" borderId="0" xfId="7" applyFont="1" applyFill="1" applyBorder="1"/>
    <xf numFmtId="9" fontId="26" fillId="0" borderId="0" xfId="7" applyFont="1" applyFill="1" applyBorder="1" applyAlignment="1">
      <alignment horizontal="right"/>
    </xf>
    <xf numFmtId="9" fontId="26" fillId="0" borderId="0" xfId="7" applyFont="1" applyFill="1"/>
    <xf numFmtId="164" fontId="28" fillId="0" borderId="0" xfId="7" applyNumberFormat="1" applyFont="1" applyFill="1"/>
    <xf numFmtId="9" fontId="28" fillId="0" borderId="0" xfId="7" applyFont="1" applyFill="1" applyBorder="1"/>
    <xf numFmtId="0" fontId="28" fillId="0" borderId="0" xfId="6" applyFont="1" applyAlignment="1">
      <alignment horizontal="right"/>
    </xf>
    <xf numFmtId="165" fontId="28" fillId="0" borderId="0" xfId="8" applyNumberFormat="1" applyFont="1"/>
    <xf numFmtId="0" fontId="28" fillId="0" borderId="0" xfId="6" applyFont="1"/>
    <xf numFmtId="164" fontId="26" fillId="0" borderId="0" xfId="2" applyNumberFormat="1" applyFont="1" applyBorder="1"/>
    <xf numFmtId="164" fontId="26" fillId="0" borderId="0" xfId="1104" applyNumberFormat="1" applyFont="1"/>
    <xf numFmtId="164" fontId="26" fillId="0" borderId="1" xfId="1104" applyNumberFormat="1" applyFont="1" applyBorder="1"/>
    <xf numFmtId="164" fontId="28" fillId="0" borderId="0" xfId="1104" applyNumberFormat="1" applyFont="1"/>
    <xf numFmtId="9" fontId="26" fillId="0" borderId="0" xfId="2" applyFont="1" applyBorder="1"/>
    <xf numFmtId="0" fontId="34" fillId="0" borderId="0" xfId="0" applyFont="1"/>
    <xf numFmtId="0" fontId="35" fillId="0" borderId="0" xfId="0" applyFont="1" applyAlignment="1">
      <alignment horizontal="center"/>
    </xf>
    <xf numFmtId="0" fontId="37" fillId="0" borderId="15" xfId="0" applyFont="1" applyBorder="1" applyAlignment="1">
      <alignment horizontal="center"/>
    </xf>
    <xf numFmtId="0" fontId="28" fillId="0" borderId="33" xfId="0" applyFont="1" applyBorder="1"/>
    <xf numFmtId="0" fontId="26" fillId="0" borderId="33" xfId="0" applyFont="1" applyBorder="1"/>
    <xf numFmtId="0" fontId="26" fillId="0" borderId="47" xfId="0" applyFont="1" applyBorder="1"/>
    <xf numFmtId="0" fontId="28" fillId="25" borderId="48" xfId="0" applyFont="1" applyFill="1" applyBorder="1" applyAlignment="1">
      <alignment horizontal="right"/>
    </xf>
    <xf numFmtId="0" fontId="38" fillId="0" borderId="2" xfId="0" applyFont="1" applyBorder="1"/>
    <xf numFmtId="0" fontId="28" fillId="0" borderId="33" xfId="0" applyFont="1" applyBorder="1" applyAlignment="1">
      <alignment horizontal="right"/>
    </xf>
    <xf numFmtId="0" fontId="36" fillId="0" borderId="2" xfId="0" applyFont="1" applyBorder="1"/>
    <xf numFmtId="0" fontId="34" fillId="0" borderId="33" xfId="0" applyFont="1" applyBorder="1"/>
    <xf numFmtId="0" fontId="28" fillId="25" borderId="49" xfId="0" applyFont="1" applyFill="1" applyBorder="1" applyAlignment="1">
      <alignment horizontal="right"/>
    </xf>
    <xf numFmtId="0" fontId="38" fillId="0" borderId="0" xfId="0" applyFont="1"/>
    <xf numFmtId="0" fontId="36" fillId="0" borderId="0" xfId="0" applyFont="1" applyAlignment="1">
      <alignment horizontal="center"/>
    </xf>
    <xf numFmtId="0" fontId="28" fillId="0" borderId="0" xfId="0" applyFont="1" applyAlignment="1">
      <alignment horizontal="right"/>
    </xf>
    <xf numFmtId="0" fontId="28" fillId="0" borderId="2" xfId="0" applyFont="1" applyBorder="1"/>
    <xf numFmtId="0" fontId="26" fillId="0" borderId="2" xfId="0" applyFont="1" applyBorder="1"/>
    <xf numFmtId="0" fontId="36" fillId="0" borderId="0" xfId="0" applyFont="1"/>
    <xf numFmtId="0" fontId="26" fillId="0" borderId="9" xfId="6" applyFont="1" applyBorder="1" applyAlignment="1">
      <alignment horizontal="right"/>
    </xf>
    <xf numFmtId="0" fontId="26" fillId="0" borderId="10" xfId="6" applyFont="1" applyBorder="1" applyAlignment="1">
      <alignment horizontal="right"/>
    </xf>
    <xf numFmtId="43" fontId="26" fillId="0" borderId="10" xfId="1" applyFont="1" applyBorder="1"/>
    <xf numFmtId="2" fontId="32" fillId="0" borderId="2" xfId="0" applyNumberFormat="1" applyFont="1" applyBorder="1"/>
    <xf numFmtId="2" fontId="38" fillId="0" borderId="2" xfId="0" applyNumberFormat="1" applyFont="1" applyBorder="1"/>
    <xf numFmtId="0" fontId="26" fillId="0" borderId="11" xfId="6" applyFont="1" applyBorder="1" applyAlignment="1">
      <alignment horizontal="right"/>
    </xf>
    <xf numFmtId="43" fontId="26" fillId="0" borderId="11" xfId="1" applyFont="1" applyBorder="1"/>
    <xf numFmtId="43" fontId="26" fillId="0" borderId="9" xfId="1" applyFont="1" applyFill="1" applyBorder="1"/>
    <xf numFmtId="43" fontId="26" fillId="0" borderId="10" xfId="1" applyFont="1" applyFill="1" applyBorder="1"/>
    <xf numFmtId="43" fontId="38" fillId="0" borderId="2" xfId="1" applyFont="1" applyBorder="1"/>
    <xf numFmtId="164" fontId="26" fillId="0" borderId="0" xfId="2" applyNumberFormat="1" applyFont="1" applyFill="1" applyBorder="1"/>
    <xf numFmtId="167" fontId="26" fillId="0" borderId="2" xfId="1185" applyNumberFormat="1" applyFont="1" applyBorder="1"/>
    <xf numFmtId="167" fontId="26" fillId="0" borderId="0" xfId="1185" applyNumberFormat="1" applyFont="1" applyBorder="1"/>
    <xf numFmtId="167" fontId="26" fillId="0" borderId="12" xfId="1185" applyNumberFormat="1" applyFont="1" applyBorder="1"/>
    <xf numFmtId="167" fontId="26" fillId="0" borderId="12" xfId="0" applyNumberFormat="1" applyFont="1" applyBorder="1"/>
    <xf numFmtId="0" fontId="28" fillId="0" borderId="13" xfId="0" applyFont="1" applyBorder="1"/>
    <xf numFmtId="164" fontId="28" fillId="0" borderId="13" xfId="2" applyNumberFormat="1" applyFont="1" applyBorder="1" applyAlignment="1">
      <alignment horizontal="center"/>
    </xf>
    <xf numFmtId="164" fontId="28" fillId="0" borderId="28" xfId="2" applyNumberFormat="1" applyFont="1" applyBorder="1" applyAlignment="1">
      <alignment horizontal="center"/>
    </xf>
    <xf numFmtId="164" fontId="28" fillId="0" borderId="14" xfId="2" applyNumberFormat="1" applyFont="1" applyBorder="1" applyAlignment="1">
      <alignment horizontal="center"/>
    </xf>
    <xf numFmtId="0" fontId="41" fillId="0" borderId="0" xfId="0" applyFont="1"/>
    <xf numFmtId="0" fontId="28" fillId="0" borderId="13" xfId="0" applyFont="1" applyBorder="1" applyAlignment="1">
      <alignment horizontal="center"/>
    </xf>
    <xf numFmtId="0" fontId="28" fillId="0" borderId="28" xfId="0" applyFont="1" applyBorder="1" applyAlignment="1">
      <alignment horizontal="center"/>
    </xf>
    <xf numFmtId="10" fontId="34" fillId="0" borderId="0" xfId="2" applyNumberFormat="1" applyFont="1"/>
    <xf numFmtId="0" fontId="28" fillId="0" borderId="14" xfId="0" applyFont="1" applyBorder="1" applyAlignment="1">
      <alignment horizontal="center"/>
    </xf>
    <xf numFmtId="167" fontId="34" fillId="0" borderId="0" xfId="0" applyNumberFormat="1" applyFont="1"/>
    <xf numFmtId="43" fontId="34" fillId="0" borderId="0" xfId="1" applyFont="1"/>
    <xf numFmtId="0" fontId="28" fillId="0" borderId="3" xfId="0" applyFont="1" applyBorder="1" applyAlignment="1">
      <alignment horizontal="center"/>
    </xf>
    <xf numFmtId="167" fontId="26" fillId="0" borderId="10" xfId="0" applyNumberFormat="1" applyFont="1" applyBorder="1"/>
    <xf numFmtId="164" fontId="28" fillId="0" borderId="3" xfId="2" applyNumberFormat="1" applyFont="1" applyBorder="1" applyAlignment="1">
      <alignment horizontal="center"/>
    </xf>
    <xf numFmtId="164" fontId="39" fillId="0" borderId="33" xfId="0" applyNumberFormat="1" applyFont="1" applyBorder="1" applyAlignment="1">
      <alignment horizontal="center"/>
    </xf>
    <xf numFmtId="10" fontId="39" fillId="0" borderId="16" xfId="0" applyNumberFormat="1" applyFont="1" applyBorder="1" applyAlignment="1">
      <alignment horizontal="center"/>
    </xf>
    <xf numFmtId="165" fontId="34" fillId="0" borderId="0" xfId="0" applyNumberFormat="1" applyFont="1"/>
    <xf numFmtId="165" fontId="26" fillId="0" borderId="0" xfId="3" applyNumberFormat="1" applyFont="1" applyFill="1" applyBorder="1" applyAlignment="1">
      <alignment horizontal="right"/>
    </xf>
    <xf numFmtId="0" fontId="28" fillId="0" borderId="15" xfId="0" applyFont="1" applyBorder="1" applyAlignment="1">
      <alignment horizontal="center"/>
    </xf>
    <xf numFmtId="0" fontId="26" fillId="0" borderId="0" xfId="6" applyFont="1" applyAlignment="1">
      <alignment horizontal="center"/>
    </xf>
    <xf numFmtId="9" fontId="26" fillId="0" borderId="0" xfId="1104" applyFont="1" applyBorder="1" applyAlignment="1">
      <alignment horizontal="center"/>
    </xf>
    <xf numFmtId="170" fontId="26" fillId="0" borderId="0" xfId="6" applyNumberFormat="1" applyFont="1"/>
    <xf numFmtId="164" fontId="26" fillId="0" borderId="0" xfId="1104" applyNumberFormat="1" applyFont="1" applyFill="1"/>
    <xf numFmtId="164" fontId="26" fillId="0" borderId="1" xfId="1104" applyNumberFormat="1" applyFont="1" applyFill="1" applyBorder="1"/>
    <xf numFmtId="1" fontId="28" fillId="0" borderId="0" xfId="6" applyNumberFormat="1" applyFont="1"/>
    <xf numFmtId="170" fontId="26" fillId="0" borderId="0" xfId="6" applyNumberFormat="1" applyFont="1" applyAlignment="1">
      <alignment horizontal="center"/>
    </xf>
    <xf numFmtId="165" fontId="28" fillId="0" borderId="0" xfId="686" applyNumberFormat="1" applyFont="1"/>
    <xf numFmtId="0" fontId="26" fillId="26" borderId="0" xfId="0" applyFont="1" applyFill="1" applyAlignment="1">
      <alignment horizontal="right"/>
    </xf>
    <xf numFmtId="0" fontId="26" fillId="0" borderId="0" xfId="0" applyFont="1" applyAlignment="1">
      <alignment horizontal="right"/>
    </xf>
    <xf numFmtId="43" fontId="32" fillId="0" borderId="0" xfId="1" applyFont="1" applyFill="1" applyBorder="1"/>
    <xf numFmtId="0" fontId="26" fillId="0" borderId="5" xfId="0" applyFont="1" applyBorder="1" applyAlignment="1">
      <alignment horizontal="right"/>
    </xf>
    <xf numFmtId="0" fontId="26" fillId="0" borderId="1" xfId="0" applyFont="1" applyBorder="1" applyAlignment="1">
      <alignment horizontal="right"/>
    </xf>
    <xf numFmtId="164" fontId="26" fillId="0" borderId="1" xfId="7" applyNumberFormat="1" applyFont="1" applyFill="1" applyBorder="1"/>
    <xf numFmtId="2" fontId="30" fillId="0" borderId="0" xfId="6" applyNumberFormat="1" applyFont="1"/>
    <xf numFmtId="0" fontId="28" fillId="0" borderId="2" xfId="0" applyFont="1" applyBorder="1" applyAlignment="1">
      <alignment horizontal="center"/>
    </xf>
    <xf numFmtId="0" fontId="44" fillId="0" borderId="0" xfId="0" applyFont="1" applyAlignment="1">
      <alignment horizontal="center"/>
    </xf>
    <xf numFmtId="0" fontId="28" fillId="0" borderId="15" xfId="0" applyFont="1" applyBorder="1" applyAlignment="1">
      <alignment horizontal="center" vertical="center"/>
    </xf>
    <xf numFmtId="0" fontId="28" fillId="0" borderId="33" xfId="0" applyFont="1" applyBorder="1" applyAlignment="1">
      <alignment horizontal="center"/>
    </xf>
    <xf numFmtId="165" fontId="26" fillId="0" borderId="33" xfId="686" applyNumberFormat="1" applyFont="1" applyBorder="1"/>
    <xf numFmtId="165" fontId="28" fillId="25" borderId="48" xfId="686" applyNumberFormat="1" applyFont="1" applyFill="1" applyBorder="1"/>
    <xf numFmtId="165" fontId="41" fillId="0" borderId="33" xfId="686" applyNumberFormat="1" applyFont="1" applyBorder="1"/>
    <xf numFmtId="165" fontId="26" fillId="0" borderId="33" xfId="686" applyNumberFormat="1" applyFont="1" applyFill="1" applyBorder="1"/>
    <xf numFmtId="165" fontId="28" fillId="25" borderId="49" xfId="686" applyNumberFormat="1" applyFont="1" applyFill="1" applyBorder="1"/>
    <xf numFmtId="0" fontId="28" fillId="0" borderId="25" xfId="0" applyFont="1" applyBorder="1" applyAlignment="1">
      <alignment horizontal="center"/>
    </xf>
    <xf numFmtId="0" fontId="28" fillId="0" borderId="27" xfId="0" applyFont="1" applyBorder="1" applyAlignment="1">
      <alignment horizontal="center"/>
    </xf>
    <xf numFmtId="10" fontId="26" fillId="0" borderId="2" xfId="1104" applyNumberFormat="1" applyFont="1" applyBorder="1"/>
    <xf numFmtId="165" fontId="26" fillId="0" borderId="2" xfId="686" applyNumberFormat="1" applyFont="1" applyBorder="1"/>
    <xf numFmtId="165" fontId="26" fillId="0" borderId="27" xfId="686" applyNumberFormat="1" applyFont="1" applyBorder="1"/>
    <xf numFmtId="10" fontId="28" fillId="25" borderId="13" xfId="1104" applyNumberFormat="1" applyFont="1" applyFill="1" applyBorder="1"/>
    <xf numFmtId="165" fontId="28" fillId="25" borderId="13" xfId="686" applyNumberFormat="1" applyFont="1" applyFill="1" applyBorder="1"/>
    <xf numFmtId="165" fontId="28" fillId="25" borderId="18" xfId="686" applyNumberFormat="1" applyFont="1" applyFill="1" applyBorder="1"/>
    <xf numFmtId="10" fontId="41" fillId="0" borderId="2" xfId="1104" applyNumberFormat="1" applyFont="1" applyBorder="1"/>
    <xf numFmtId="165" fontId="41" fillId="0" borderId="2" xfId="686" applyNumberFormat="1" applyFont="1" applyBorder="1"/>
    <xf numFmtId="165" fontId="41" fillId="0" borderId="27" xfId="686" applyNumberFormat="1" applyFont="1" applyBorder="1"/>
    <xf numFmtId="10" fontId="28" fillId="25" borderId="45" xfId="1104" applyNumberFormat="1" applyFont="1" applyFill="1" applyBorder="1"/>
    <xf numFmtId="165" fontId="28" fillId="25" borderId="45" xfId="686" applyNumberFormat="1" applyFont="1" applyFill="1" applyBorder="1"/>
    <xf numFmtId="165" fontId="28" fillId="25" borderId="22" xfId="686" applyNumberFormat="1" applyFont="1" applyFill="1" applyBorder="1"/>
    <xf numFmtId="174" fontId="41" fillId="0" borderId="0" xfId="2" applyNumberFormat="1" applyFont="1" applyBorder="1"/>
    <xf numFmtId="9" fontId="28" fillId="0" borderId="0" xfId="2" applyFont="1" applyBorder="1" applyAlignment="1">
      <alignment horizontal="center"/>
    </xf>
    <xf numFmtId="175" fontId="26" fillId="0" borderId="0" xfId="1185" applyNumberFormat="1" applyFont="1" applyBorder="1"/>
    <xf numFmtId="175" fontId="41" fillId="0" borderId="0" xfId="0" applyNumberFormat="1" applyFont="1"/>
    <xf numFmtId="0" fontId="28" fillId="0" borderId="54" xfId="0" applyFont="1" applyBorder="1" applyAlignment="1">
      <alignment horizontal="center"/>
    </xf>
    <xf numFmtId="0" fontId="28" fillId="0" borderId="31" xfId="0" applyFont="1" applyBorder="1" applyAlignment="1">
      <alignment horizontal="center"/>
    </xf>
    <xf numFmtId="165" fontId="26" fillId="0" borderId="25" xfId="686" applyNumberFormat="1" applyFont="1" applyBorder="1"/>
    <xf numFmtId="168" fontId="28" fillId="25" borderId="14" xfId="686" applyNumberFormat="1" applyFont="1" applyFill="1" applyBorder="1" applyAlignment="1">
      <alignment horizontal="right"/>
    </xf>
    <xf numFmtId="165" fontId="28" fillId="25" borderId="17" xfId="686" applyNumberFormat="1" applyFont="1" applyFill="1" applyBorder="1"/>
    <xf numFmtId="165" fontId="41" fillId="0" borderId="25" xfId="686" applyNumberFormat="1" applyFont="1" applyBorder="1"/>
    <xf numFmtId="168" fontId="26" fillId="0" borderId="12" xfId="686" applyNumberFormat="1" applyFont="1" applyBorder="1" applyAlignment="1">
      <alignment horizontal="right"/>
    </xf>
    <xf numFmtId="168" fontId="28" fillId="25" borderId="50" xfId="686" applyNumberFormat="1" applyFont="1" applyFill="1" applyBorder="1" applyAlignment="1">
      <alignment horizontal="right"/>
    </xf>
    <xf numFmtId="165" fontId="28" fillId="25" borderId="21" xfId="686" applyNumberFormat="1" applyFont="1" applyFill="1" applyBorder="1"/>
    <xf numFmtId="0" fontId="41" fillId="0" borderId="33" xfId="0" applyFont="1" applyBorder="1"/>
    <xf numFmtId="0" fontId="28" fillId="0" borderId="23" xfId="0" applyFont="1" applyBorder="1" applyAlignment="1">
      <alignment horizontal="center"/>
    </xf>
    <xf numFmtId="0" fontId="45" fillId="0" borderId="0" xfId="0" applyFont="1"/>
    <xf numFmtId="164" fontId="26" fillId="0" borderId="0" xfId="7" applyNumberFormat="1" applyFont="1" applyBorder="1"/>
    <xf numFmtId="0" fontId="28" fillId="0" borderId="0" xfId="0" applyFont="1"/>
    <xf numFmtId="165" fontId="26" fillId="28" borderId="0" xfId="3" applyNumberFormat="1" applyFont="1" applyFill="1" applyBorder="1" applyAlignment="1">
      <alignment horizontal="right"/>
    </xf>
    <xf numFmtId="167" fontId="26" fillId="28" borderId="1" xfId="1185" applyNumberFormat="1" applyFont="1" applyFill="1" applyBorder="1" applyAlignment="1">
      <alignment horizontal="right"/>
    </xf>
    <xf numFmtId="164" fontId="26" fillId="0" borderId="0" xfId="0" applyNumberFormat="1" applyFont="1" applyAlignment="1">
      <alignment horizontal="right"/>
    </xf>
    <xf numFmtId="0" fontId="31" fillId="0" borderId="0" xfId="0" applyFont="1" applyAlignment="1">
      <alignment horizontal="center"/>
    </xf>
    <xf numFmtId="0" fontId="26" fillId="0" borderId="0" xfId="0" applyFont="1"/>
    <xf numFmtId="0" fontId="29" fillId="0" borderId="0" xfId="0" applyFont="1"/>
    <xf numFmtId="0" fontId="43" fillId="0" borderId="0" xfId="0" applyFont="1" applyAlignment="1">
      <alignment horizontal="center"/>
    </xf>
    <xf numFmtId="0" fontId="28" fillId="0" borderId="0" xfId="0" applyFont="1" applyAlignment="1">
      <alignment horizontal="center"/>
    </xf>
    <xf numFmtId="0" fontId="28" fillId="0" borderId="1" xfId="0" applyFont="1" applyBorder="1" applyAlignment="1">
      <alignment horizontal="right"/>
    </xf>
    <xf numFmtId="165" fontId="26" fillId="0" borderId="0" xfId="3" applyNumberFormat="1" applyFont="1" applyFill="1" applyBorder="1" applyAlignment="1">
      <alignment horizontal="center"/>
    </xf>
    <xf numFmtId="0" fontId="28" fillId="0" borderId="32" xfId="0" applyFont="1" applyBorder="1" applyAlignment="1">
      <alignment horizontal="center"/>
    </xf>
    <xf numFmtId="165" fontId="26" fillId="0" borderId="0" xfId="1" applyNumberFormat="1" applyFont="1" applyFill="1"/>
    <xf numFmtId="0" fontId="26" fillId="0" borderId="46" xfId="0" applyFont="1" applyBorder="1" applyAlignment="1">
      <alignment horizontal="center"/>
    </xf>
    <xf numFmtId="0" fontId="26" fillId="0" borderId="0" xfId="0" applyFont="1" applyAlignment="1">
      <alignment horizontal="center"/>
    </xf>
    <xf numFmtId="9" fontId="26" fillId="0" borderId="47" xfId="0" applyNumberFormat="1" applyFont="1" applyBorder="1" applyAlignment="1">
      <alignment horizontal="center"/>
    </xf>
    <xf numFmtId="9" fontId="26" fillId="0" borderId="0" xfId="0" applyNumberFormat="1" applyFont="1" applyAlignment="1">
      <alignment horizontal="center"/>
    </xf>
    <xf numFmtId="0" fontId="29" fillId="0" borderId="0" xfId="0" applyFont="1" applyAlignment="1">
      <alignment horizontal="right"/>
    </xf>
    <xf numFmtId="168" fontId="26" fillId="0" borderId="0" xfId="3" applyNumberFormat="1" applyFont="1" applyFill="1" applyBorder="1" applyAlignment="1">
      <alignment horizontal="right"/>
    </xf>
    <xf numFmtId="9" fontId="26" fillId="0" borderId="16" xfId="0" applyNumberFormat="1" applyFont="1" applyBorder="1" applyAlignment="1">
      <alignment horizontal="center"/>
    </xf>
    <xf numFmtId="0" fontId="28" fillId="0" borderId="59" xfId="0" applyFont="1" applyBorder="1" applyAlignment="1">
      <alignment horizontal="center"/>
    </xf>
    <xf numFmtId="43" fontId="26" fillId="0" borderId="0" xfId="3" applyFont="1" applyFill="1" applyBorder="1" applyAlignment="1">
      <alignment horizontal="right"/>
    </xf>
    <xf numFmtId="165" fontId="26" fillId="0" borderId="0" xfId="0" applyNumberFormat="1" applyFont="1"/>
    <xf numFmtId="43" fontId="26" fillId="0" borderId="0" xfId="0" applyNumberFormat="1" applyFont="1"/>
    <xf numFmtId="0" fontId="28" fillId="0" borderId="0" xfId="0" applyFont="1" applyAlignment="1">
      <alignment horizontal="center" wrapText="1"/>
    </xf>
    <xf numFmtId="9" fontId="26" fillId="0" borderId="0" xfId="2" applyFont="1" applyFill="1" applyBorder="1"/>
    <xf numFmtId="9" fontId="26" fillId="0" borderId="0" xfId="2" applyFont="1" applyFill="1" applyBorder="1" applyAlignment="1">
      <alignment horizontal="right"/>
    </xf>
    <xf numFmtId="43" fontId="26" fillId="0" borderId="0" xfId="1" applyFont="1" applyFill="1"/>
    <xf numFmtId="165" fontId="26" fillId="0" borderId="1" xfId="1" applyNumberFormat="1" applyFont="1" applyFill="1" applyBorder="1"/>
    <xf numFmtId="165" fontId="26" fillId="0" borderId="5" xfId="1" applyNumberFormat="1" applyFont="1" applyFill="1" applyBorder="1"/>
    <xf numFmtId="165" fontId="26" fillId="0" borderId="0" xfId="1" applyNumberFormat="1" applyFont="1" applyFill="1" applyBorder="1"/>
    <xf numFmtId="164" fontId="26" fillId="0" borderId="0" xfId="6" applyNumberFormat="1" applyFont="1"/>
    <xf numFmtId="164" fontId="28" fillId="0" borderId="0" xfId="7" applyNumberFormat="1" applyFont="1" applyBorder="1"/>
    <xf numFmtId="164" fontId="26" fillId="0" borderId="0" xfId="7" applyNumberFormat="1" applyFont="1"/>
    <xf numFmtId="3" fontId="26" fillId="0" borderId="0" xfId="6" applyNumberFormat="1" applyFont="1"/>
    <xf numFmtId="9" fontId="28" fillId="0" borderId="0" xfId="7" applyFont="1" applyFill="1"/>
    <xf numFmtId="169" fontId="28" fillId="0" borderId="0" xfId="6" applyNumberFormat="1" applyFont="1"/>
    <xf numFmtId="0" fontId="28" fillId="0" borderId="34" xfId="0" applyFont="1" applyBorder="1" applyAlignment="1">
      <alignment horizontal="center"/>
    </xf>
    <xf numFmtId="0" fontId="29" fillId="0" borderId="0" xfId="0" applyFont="1" applyAlignment="1">
      <alignment horizontal="center"/>
    </xf>
    <xf numFmtId="9" fontId="29" fillId="0" borderId="0" xfId="0" applyNumberFormat="1" applyFont="1" applyAlignment="1">
      <alignment horizontal="center"/>
    </xf>
    <xf numFmtId="9" fontId="26" fillId="0" borderId="33" xfId="0" applyNumberFormat="1" applyFont="1" applyBorder="1" applyAlignment="1">
      <alignment horizontal="center"/>
    </xf>
    <xf numFmtId="167" fontId="26" fillId="0" borderId="0" xfId="4" applyNumberFormat="1" applyFont="1" applyFill="1" applyBorder="1" applyAlignment="1">
      <alignment horizontal="right"/>
    </xf>
    <xf numFmtId="167" fontId="26" fillId="0" borderId="1" xfId="1185" applyNumberFormat="1" applyFont="1" applyFill="1" applyBorder="1" applyAlignment="1">
      <alignment horizontal="right"/>
    </xf>
    <xf numFmtId="164" fontId="26" fillId="0" borderId="0" xfId="2" applyNumberFormat="1" applyFont="1" applyFill="1" applyBorder="1" applyAlignment="1">
      <alignment horizontal="right"/>
    </xf>
    <xf numFmtId="0" fontId="26" fillId="0" borderId="0" xfId="0" applyFont="1" applyAlignment="1">
      <alignment horizontal="right" wrapText="1"/>
    </xf>
    <xf numFmtId="10" fontId="26" fillId="0" borderId="0" xfId="0" applyNumberFormat="1" applyFont="1" applyAlignment="1">
      <alignment horizontal="right"/>
    </xf>
    <xf numFmtId="0" fontId="28" fillId="0" borderId="12" xfId="0" applyFont="1" applyBorder="1" applyAlignment="1">
      <alignment horizontal="center"/>
    </xf>
    <xf numFmtId="165" fontId="26" fillId="0" borderId="11" xfId="1" applyNumberFormat="1" applyFont="1" applyFill="1" applyBorder="1"/>
    <xf numFmtId="0" fontId="28" fillId="0" borderId="5" xfId="6" applyFont="1" applyBorder="1" applyAlignment="1">
      <alignment horizontal="right"/>
    </xf>
    <xf numFmtId="165" fontId="28" fillId="0" borderId="5" xfId="8" applyNumberFormat="1" applyFont="1" applyBorder="1"/>
    <xf numFmtId="0" fontId="28" fillId="0" borderId="8" xfId="6" applyFont="1" applyBorder="1" applyAlignment="1">
      <alignment horizontal="center"/>
    </xf>
    <xf numFmtId="0" fontId="26" fillId="0" borderId="8" xfId="0" applyFont="1" applyBorder="1" applyAlignment="1">
      <alignment horizontal="right"/>
    </xf>
    <xf numFmtId="43" fontId="26" fillId="0" borderId="11" xfId="1" applyFont="1" applyFill="1" applyBorder="1"/>
    <xf numFmtId="0" fontId="33" fillId="24" borderId="2" xfId="0" applyFont="1" applyFill="1" applyBorder="1"/>
    <xf numFmtId="168" fontId="26" fillId="0" borderId="0" xfId="1" applyNumberFormat="1" applyFont="1" applyFill="1"/>
    <xf numFmtId="168" fontId="26" fillId="0" borderId="1" xfId="1" applyNumberFormat="1" applyFont="1" applyFill="1" applyBorder="1"/>
    <xf numFmtId="165" fontId="26" fillId="0" borderId="0" xfId="1" applyNumberFormat="1" applyFont="1" applyAlignment="1">
      <alignment horizontal="right"/>
    </xf>
    <xf numFmtId="165" fontId="26" fillId="0" borderId="1" xfId="1" applyNumberFormat="1" applyFont="1" applyBorder="1" applyAlignment="1">
      <alignment horizontal="right"/>
    </xf>
    <xf numFmtId="168" fontId="26" fillId="0" borderId="0" xfId="1" applyNumberFormat="1" applyFont="1"/>
    <xf numFmtId="168" fontId="26" fillId="0" borderId="1" xfId="1" applyNumberFormat="1" applyFont="1" applyBorder="1"/>
    <xf numFmtId="10" fontId="47" fillId="0" borderId="0" xfId="0" applyNumberFormat="1" applyFont="1" applyAlignment="1">
      <alignment horizontal="right" vertical="center"/>
    </xf>
    <xf numFmtId="168" fontId="28" fillId="0" borderId="0" xfId="686" applyNumberFormat="1" applyFont="1"/>
    <xf numFmtId="0" fontId="48" fillId="0" borderId="0" xfId="0" applyFont="1"/>
    <xf numFmtId="165" fontId="26" fillId="0" borderId="33" xfId="1" applyNumberFormat="1" applyFont="1" applyBorder="1"/>
    <xf numFmtId="165" fontId="28" fillId="0" borderId="33" xfId="1" applyNumberFormat="1" applyFont="1" applyBorder="1"/>
    <xf numFmtId="165" fontId="28" fillId="0" borderId="46" xfId="1" applyNumberFormat="1" applyFont="1" applyBorder="1"/>
    <xf numFmtId="165" fontId="28" fillId="25" borderId="49" xfId="1" applyNumberFormat="1" applyFont="1" applyFill="1" applyBorder="1"/>
    <xf numFmtId="176" fontId="41" fillId="0" borderId="0" xfId="0" applyNumberFormat="1" applyFont="1"/>
    <xf numFmtId="177" fontId="34" fillId="0" borderId="0" xfId="0" applyNumberFormat="1" applyFont="1"/>
    <xf numFmtId="0" fontId="43" fillId="29" borderId="0" xfId="0" applyFont="1" applyFill="1" applyAlignment="1">
      <alignment horizontal="center"/>
    </xf>
    <xf numFmtId="0" fontId="26" fillId="31" borderId="46" xfId="0" applyFont="1" applyFill="1" applyBorder="1" applyAlignment="1">
      <alignment horizontal="center"/>
    </xf>
    <xf numFmtId="0" fontId="31" fillId="31" borderId="0" xfId="0" applyFont="1" applyFill="1" applyAlignment="1">
      <alignment horizontal="center"/>
    </xf>
    <xf numFmtId="0" fontId="26" fillId="31" borderId="0" xfId="0" applyFont="1" applyFill="1"/>
    <xf numFmtId="164" fontId="26" fillId="32" borderId="4" xfId="7" applyNumberFormat="1" applyFont="1" applyFill="1" applyBorder="1"/>
    <xf numFmtId="164" fontId="26" fillId="32" borderId="5" xfId="7" applyNumberFormat="1" applyFont="1" applyFill="1" applyBorder="1"/>
    <xf numFmtId="164" fontId="26" fillId="32" borderId="6" xfId="7" applyNumberFormat="1" applyFont="1" applyFill="1" applyBorder="1"/>
    <xf numFmtId="164" fontId="26" fillId="32" borderId="2" xfId="7" applyNumberFormat="1" applyFont="1" applyFill="1" applyBorder="1"/>
    <xf numFmtId="164" fontId="26" fillId="32" borderId="0" xfId="7" applyNumberFormat="1" applyFont="1" applyFill="1" applyBorder="1"/>
    <xf numFmtId="164" fontId="26" fillId="32" borderId="12" xfId="7" applyNumberFormat="1" applyFont="1" applyFill="1" applyBorder="1"/>
    <xf numFmtId="164" fontId="26" fillId="32" borderId="7" xfId="7" applyNumberFormat="1" applyFont="1" applyFill="1" applyBorder="1"/>
    <xf numFmtId="164" fontId="26" fillId="32" borderId="1" xfId="7" applyNumberFormat="1" applyFont="1" applyFill="1" applyBorder="1"/>
    <xf numFmtId="164" fontId="26" fillId="32" borderId="8" xfId="7" applyNumberFormat="1" applyFont="1" applyFill="1" applyBorder="1"/>
    <xf numFmtId="164" fontId="26" fillId="33" borderId="4" xfId="7" applyNumberFormat="1" applyFont="1" applyFill="1" applyBorder="1"/>
    <xf numFmtId="164" fontId="26" fillId="33" borderId="5" xfId="7" applyNumberFormat="1" applyFont="1" applyFill="1" applyBorder="1"/>
    <xf numFmtId="164" fontId="26" fillId="33" borderId="2" xfId="7" applyNumberFormat="1" applyFont="1" applyFill="1" applyBorder="1"/>
    <xf numFmtId="164" fontId="26" fillId="33" borderId="0" xfId="7" applyNumberFormat="1" applyFont="1" applyFill="1" applyBorder="1"/>
    <xf numFmtId="164" fontId="26" fillId="33" borderId="7" xfId="7" applyNumberFormat="1" applyFont="1" applyFill="1" applyBorder="1"/>
    <xf numFmtId="164" fontId="26" fillId="33" borderId="1" xfId="7" applyNumberFormat="1" applyFont="1" applyFill="1" applyBorder="1"/>
    <xf numFmtId="165" fontId="41" fillId="0" borderId="0" xfId="0" applyNumberFormat="1" applyFont="1"/>
    <xf numFmtId="10" fontId="26" fillId="0" borderId="29" xfId="1104" applyNumberFormat="1" applyFont="1" applyBorder="1"/>
    <xf numFmtId="10" fontId="28" fillId="25" borderId="56" xfId="1104" applyNumberFormat="1" applyFont="1" applyFill="1" applyBorder="1"/>
    <xf numFmtId="10" fontId="41" fillId="0" borderId="29" xfId="1104" applyNumberFormat="1" applyFont="1" applyBorder="1"/>
    <xf numFmtId="10" fontId="28" fillId="25" borderId="57" xfId="1104" applyNumberFormat="1" applyFont="1" applyFill="1" applyBorder="1"/>
    <xf numFmtId="0" fontId="28" fillId="0" borderId="9" xfId="0" applyFont="1" applyBorder="1" applyAlignment="1">
      <alignment horizontal="center" wrapText="1"/>
    </xf>
    <xf numFmtId="0" fontId="28" fillId="0" borderId="11" xfId="0" applyFont="1" applyBorder="1" applyAlignment="1">
      <alignment horizontal="center" wrapText="1"/>
    </xf>
    <xf numFmtId="165" fontId="26" fillId="0" borderId="0" xfId="1" applyNumberFormat="1" applyFont="1"/>
    <xf numFmtId="0" fontId="46" fillId="0" borderId="0" xfId="6" applyFont="1"/>
    <xf numFmtId="166" fontId="26" fillId="0" borderId="0" xfId="6" applyNumberFormat="1" applyFont="1"/>
    <xf numFmtId="4" fontId="26" fillId="0" borderId="0" xfId="6" applyNumberFormat="1" applyFont="1"/>
    <xf numFmtId="165" fontId="28" fillId="0" borderId="0" xfId="1" applyNumberFormat="1" applyFont="1" applyFill="1" applyBorder="1"/>
    <xf numFmtId="165" fontId="26" fillId="0" borderId="0" xfId="8" applyNumberFormat="1" applyFont="1" applyFill="1" applyBorder="1"/>
    <xf numFmtId="165" fontId="28" fillId="0" borderId="0" xfId="8" applyNumberFormat="1" applyFont="1" applyFill="1" applyBorder="1"/>
    <xf numFmtId="164" fontId="28" fillId="0" borderId="0" xfId="7" applyNumberFormat="1" applyFont="1" applyFill="1" applyBorder="1"/>
    <xf numFmtId="43" fontId="26" fillId="26" borderId="0" xfId="0" applyNumberFormat="1" applyFont="1" applyFill="1"/>
    <xf numFmtId="43" fontId="26" fillId="26" borderId="1" xfId="0" applyNumberFormat="1" applyFont="1" applyFill="1" applyBorder="1"/>
    <xf numFmtId="0" fontId="27" fillId="0" borderId="0" xfId="6" applyFont="1" applyAlignment="1">
      <alignment horizontal="center"/>
    </xf>
    <xf numFmtId="165" fontId="26" fillId="0" borderId="1" xfId="3" applyNumberFormat="1" applyFont="1" applyFill="1" applyBorder="1" applyAlignment="1">
      <alignment horizontal="right"/>
    </xf>
    <xf numFmtId="0" fontId="33" fillId="0" borderId="0" xfId="0" applyFont="1" applyAlignment="1">
      <alignment horizontal="center"/>
    </xf>
    <xf numFmtId="5" fontId="26" fillId="0" borderId="25" xfId="0" applyNumberFormat="1" applyFont="1" applyBorder="1"/>
    <xf numFmtId="165" fontId="26" fillId="0" borderId="25" xfId="1" applyNumberFormat="1" applyFont="1" applyBorder="1"/>
    <xf numFmtId="5" fontId="28" fillId="25" borderId="17" xfId="0" applyNumberFormat="1" applyFont="1" applyFill="1" applyBorder="1"/>
    <xf numFmtId="5" fontId="28" fillId="0" borderId="25" xfId="0" applyNumberFormat="1" applyFont="1" applyBorder="1"/>
    <xf numFmtId="10" fontId="26" fillId="0" borderId="25" xfId="1104" applyNumberFormat="1" applyFont="1" applyBorder="1"/>
    <xf numFmtId="5" fontId="28" fillId="25" borderId="21" xfId="0" applyNumberFormat="1" applyFont="1" applyFill="1" applyBorder="1"/>
    <xf numFmtId="168" fontId="26" fillId="0" borderId="12" xfId="686" applyNumberFormat="1" applyFont="1" applyBorder="1"/>
    <xf numFmtId="168" fontId="41" fillId="0" borderId="12" xfId="686" applyNumberFormat="1" applyFont="1" applyBorder="1"/>
    <xf numFmtId="2" fontId="30" fillId="26" borderId="0" xfId="6" applyNumberFormat="1" applyFont="1" applyFill="1"/>
    <xf numFmtId="43" fontId="26" fillId="0" borderId="1" xfId="0" applyNumberFormat="1" applyFont="1" applyBorder="1"/>
    <xf numFmtId="43" fontId="26" fillId="0" borderId="0" xfId="3" applyFont="1" applyBorder="1" applyAlignment="1">
      <alignment horizontal="right"/>
    </xf>
    <xf numFmtId="165" fontId="26" fillId="0" borderId="1" xfId="3" applyNumberFormat="1" applyFont="1" applyBorder="1" applyAlignment="1">
      <alignment horizontal="right"/>
    </xf>
    <xf numFmtId="0" fontId="28" fillId="0" borderId="4" xfId="0" applyFont="1" applyBorder="1" applyAlignment="1">
      <alignment horizontal="center" wrapText="1"/>
    </xf>
    <xf numFmtId="0" fontId="28" fillId="0" borderId="9" xfId="0" applyFont="1" applyBorder="1" applyAlignment="1">
      <alignment horizontal="center"/>
    </xf>
    <xf numFmtId="0" fontId="28" fillId="0" borderId="7" xfId="0" applyFont="1" applyBorder="1" applyAlignment="1">
      <alignment horizontal="center" wrapText="1"/>
    </xf>
    <xf numFmtId="0" fontId="28" fillId="0" borderId="11" xfId="0" applyFont="1" applyBorder="1" applyAlignment="1">
      <alignment horizontal="center"/>
    </xf>
    <xf numFmtId="43" fontId="26" fillId="0" borderId="9" xfId="1" applyFont="1" applyBorder="1"/>
    <xf numFmtId="43" fontId="28" fillId="0" borderId="10" xfId="1" applyFont="1" applyBorder="1"/>
    <xf numFmtId="43" fontId="28" fillId="0" borderId="10" xfId="1" applyFont="1" applyFill="1" applyBorder="1"/>
    <xf numFmtId="43" fontId="26" fillId="24" borderId="10" xfId="1" applyFont="1" applyFill="1" applyBorder="1"/>
    <xf numFmtId="168" fontId="26" fillId="0" borderId="11" xfId="1" applyNumberFormat="1" applyFont="1" applyBorder="1"/>
    <xf numFmtId="0" fontId="49" fillId="0" borderId="0" xfId="0" applyFont="1"/>
    <xf numFmtId="2" fontId="26" fillId="0" borderId="5" xfId="0" applyNumberFormat="1" applyFont="1" applyBorder="1"/>
    <xf numFmtId="2" fontId="26" fillId="24" borderId="9" xfId="0" applyNumberFormat="1" applyFont="1" applyFill="1" applyBorder="1"/>
    <xf numFmtId="2" fontId="26" fillId="0" borderId="0" xfId="0" applyNumberFormat="1" applyFont="1"/>
    <xf numFmtId="2" fontId="26" fillId="24" borderId="10" xfId="0" applyNumberFormat="1" applyFont="1" applyFill="1" applyBorder="1"/>
    <xf numFmtId="2" fontId="28" fillId="0" borderId="0" xfId="0" applyNumberFormat="1" applyFont="1"/>
    <xf numFmtId="2" fontId="28" fillId="0" borderId="10" xfId="0" applyNumberFormat="1" applyFont="1" applyBorder="1"/>
    <xf numFmtId="2" fontId="26" fillId="0" borderId="10" xfId="0" applyNumberFormat="1" applyFont="1" applyBorder="1"/>
    <xf numFmtId="165" fontId="26" fillId="0" borderId="1" xfId="1" applyNumberFormat="1" applyFont="1" applyBorder="1"/>
    <xf numFmtId="0" fontId="26" fillId="0" borderId="2" xfId="686" applyNumberFormat="1" applyFont="1" applyBorder="1"/>
    <xf numFmtId="164" fontId="26" fillId="0" borderId="0" xfId="1104" applyNumberFormat="1" applyFont="1" applyBorder="1"/>
    <xf numFmtId="0" fontId="26" fillId="27" borderId="0" xfId="0" applyFont="1" applyFill="1" applyAlignment="1">
      <alignment horizontal="right"/>
    </xf>
    <xf numFmtId="0" fontId="40" fillId="30" borderId="52" xfId="0" applyFont="1" applyFill="1" applyBorder="1" applyAlignment="1">
      <alignment horizontal="center" vertical="center"/>
    </xf>
    <xf numFmtId="0" fontId="40" fillId="30" borderId="58" xfId="0" applyFont="1" applyFill="1" applyBorder="1" applyAlignment="1">
      <alignment horizontal="center" vertical="center"/>
    </xf>
    <xf numFmtId="0" fontId="40" fillId="30" borderId="53" xfId="0" applyFont="1" applyFill="1" applyBorder="1" applyAlignment="1">
      <alignment horizontal="center" vertical="center"/>
    </xf>
    <xf numFmtId="0" fontId="50" fillId="26" borderId="0" xfId="0" applyFont="1" applyFill="1" applyAlignment="1">
      <alignment horizontal="center" vertical="center" wrapText="1"/>
    </xf>
    <xf numFmtId="0" fontId="27" fillId="33" borderId="13" xfId="6" applyFont="1" applyFill="1" applyBorder="1" applyAlignment="1">
      <alignment horizontal="center"/>
    </xf>
    <xf numFmtId="0" fontId="27" fillId="33" borderId="28" xfId="6" applyFont="1" applyFill="1" applyBorder="1" applyAlignment="1">
      <alignment horizontal="center"/>
    </xf>
    <xf numFmtId="0" fontId="27" fillId="33" borderId="14" xfId="6" applyFont="1" applyFill="1" applyBorder="1" applyAlignment="1">
      <alignment horizontal="center"/>
    </xf>
    <xf numFmtId="0" fontId="26" fillId="33" borderId="13" xfId="6" applyFont="1" applyFill="1" applyBorder="1" applyAlignment="1">
      <alignment horizontal="center"/>
    </xf>
    <xf numFmtId="0" fontId="26" fillId="33" borderId="28" xfId="6" applyFont="1" applyFill="1" applyBorder="1" applyAlignment="1">
      <alignment horizontal="center"/>
    </xf>
    <xf numFmtId="0" fontId="26" fillId="33" borderId="14" xfId="6" applyFont="1" applyFill="1" applyBorder="1" applyAlignment="1">
      <alignment horizontal="center"/>
    </xf>
    <xf numFmtId="0" fontId="28" fillId="0" borderId="13" xfId="0" applyFont="1" applyBorder="1" applyAlignment="1">
      <alignment horizontal="center"/>
    </xf>
    <xf numFmtId="0" fontId="28" fillId="0" borderId="28" xfId="0" applyFont="1" applyBorder="1" applyAlignment="1">
      <alignment horizontal="center"/>
    </xf>
    <xf numFmtId="0" fontId="28" fillId="0" borderId="14" xfId="0" applyFont="1" applyBorder="1" applyAlignment="1">
      <alignment horizontal="center"/>
    </xf>
    <xf numFmtId="0" fontId="33" fillId="33" borderId="52" xfId="0" applyFont="1" applyFill="1" applyBorder="1" applyAlignment="1">
      <alignment horizontal="center"/>
    </xf>
    <xf numFmtId="0" fontId="33" fillId="33" borderId="58" xfId="0" applyFont="1" applyFill="1" applyBorder="1" applyAlignment="1">
      <alignment horizontal="center"/>
    </xf>
    <xf numFmtId="0" fontId="33" fillId="33" borderId="53" xfId="0" applyFont="1" applyFill="1" applyBorder="1" applyAlignment="1">
      <alignment horizontal="center"/>
    </xf>
    <xf numFmtId="0" fontId="38" fillId="0" borderId="15" xfId="0" applyFont="1" applyBorder="1" applyAlignment="1">
      <alignment horizontal="center"/>
    </xf>
    <xf numFmtId="0" fontId="38" fillId="0" borderId="33" xfId="0" applyFont="1" applyBorder="1" applyAlignment="1">
      <alignment horizontal="center"/>
    </xf>
    <xf numFmtId="0" fontId="38" fillId="0" borderId="47" xfId="0" applyFont="1" applyBorder="1" applyAlignment="1">
      <alignment horizontal="center"/>
    </xf>
    <xf numFmtId="0" fontId="28" fillId="0" borderId="23" xfId="0" applyFont="1" applyBorder="1" applyAlignment="1">
      <alignment horizontal="center" vertical="center"/>
    </xf>
    <xf numFmtId="0" fontId="28" fillId="0" borderId="44" xfId="0" applyFont="1" applyBorder="1" applyAlignment="1">
      <alignment horizontal="center" vertical="center"/>
    </xf>
    <xf numFmtId="0" fontId="28" fillId="0" borderId="24" xfId="0" applyFont="1" applyBorder="1" applyAlignment="1">
      <alignment horizontal="center" vertical="center"/>
    </xf>
    <xf numFmtId="0" fontId="28" fillId="0" borderId="23" xfId="0" applyFont="1" applyBorder="1" applyAlignment="1">
      <alignment horizontal="center"/>
    </xf>
    <xf numFmtId="0" fontId="28" fillId="0" borderId="24" xfId="0" applyFont="1" applyBorder="1" applyAlignment="1">
      <alignment horizontal="center"/>
    </xf>
    <xf numFmtId="0" fontId="28" fillId="0" borderId="33" xfId="0" applyFont="1" applyBorder="1" applyAlignment="1">
      <alignment horizontal="center" wrapText="1"/>
    </xf>
    <xf numFmtId="0" fontId="28" fillId="0" borderId="47" xfId="0" applyFont="1" applyBorder="1" applyAlignment="1">
      <alignment horizontal="center" wrapText="1"/>
    </xf>
    <xf numFmtId="0" fontId="28" fillId="0" borderId="54" xfId="0" applyFont="1" applyBorder="1" applyAlignment="1">
      <alignment horizontal="center" vertical="center" wrapText="1"/>
    </xf>
    <xf numFmtId="0" fontId="28" fillId="0" borderId="55" xfId="0" applyFont="1" applyBorder="1" applyAlignment="1">
      <alignment horizontal="center" vertical="center" wrapText="1"/>
    </xf>
    <xf numFmtId="0" fontId="28" fillId="0" borderId="9" xfId="0" applyFont="1" applyBorder="1" applyAlignment="1">
      <alignment horizontal="center" wrapText="1"/>
    </xf>
    <xf numFmtId="0" fontId="28" fillId="0" borderId="11" xfId="0" applyFont="1" applyBorder="1" applyAlignment="1">
      <alignment horizontal="center" wrapText="1"/>
    </xf>
    <xf numFmtId="0" fontId="28" fillId="0" borderId="51" xfId="0" applyFont="1" applyBorder="1" applyAlignment="1">
      <alignment horizontal="center" wrapText="1"/>
    </xf>
    <xf numFmtId="0" fontId="28" fillId="0" borderId="20" xfId="0" applyFont="1" applyBorder="1" applyAlignment="1">
      <alignment horizontal="center" wrapText="1"/>
    </xf>
    <xf numFmtId="0" fontId="28" fillId="0" borderId="51" xfId="0" applyFont="1" applyBorder="1" applyAlignment="1">
      <alignment horizontal="center" vertical="center" wrapText="1"/>
    </xf>
    <xf numFmtId="0" fontId="28" fillId="0" borderId="20" xfId="0" applyFont="1" applyBorder="1" applyAlignment="1">
      <alignment horizontal="center" vertical="center" wrapText="1"/>
    </xf>
    <xf numFmtId="0" fontId="38" fillId="33" borderId="0" xfId="0" applyFont="1" applyFill="1" applyAlignment="1">
      <alignment horizontal="center" wrapText="1"/>
    </xf>
    <xf numFmtId="0" fontId="28" fillId="0" borderId="0" xfId="0" applyFont="1" applyAlignment="1">
      <alignment horizontal="center" wrapText="1"/>
    </xf>
    <xf numFmtId="0" fontId="43" fillId="29" borderId="2" xfId="0" applyFont="1" applyFill="1" applyBorder="1" applyAlignment="1">
      <alignment horizontal="center"/>
    </xf>
    <xf numFmtId="0" fontId="43" fillId="29" borderId="0" xfId="0" applyFont="1" applyFill="1" applyAlignment="1">
      <alignment horizontal="center"/>
    </xf>
    <xf numFmtId="0" fontId="27" fillId="32" borderId="13" xfId="6" applyFont="1" applyFill="1" applyBorder="1" applyAlignment="1">
      <alignment horizontal="center"/>
    </xf>
    <xf numFmtId="0" fontId="27" fillId="32" borderId="28" xfId="6" applyFont="1" applyFill="1" applyBorder="1" applyAlignment="1">
      <alignment horizontal="center"/>
    </xf>
    <xf numFmtId="0" fontId="27" fillId="32" borderId="14" xfId="6" applyFont="1" applyFill="1" applyBorder="1" applyAlignment="1">
      <alignment horizontal="center"/>
    </xf>
    <xf numFmtId="0" fontId="27" fillId="32" borderId="52" xfId="0" applyFont="1" applyFill="1" applyBorder="1" applyAlignment="1">
      <alignment horizontal="center"/>
    </xf>
    <xf numFmtId="0" fontId="27" fillId="32" borderId="58" xfId="0" applyFont="1" applyFill="1" applyBorder="1" applyAlignment="1">
      <alignment horizontal="center"/>
    </xf>
    <xf numFmtId="0" fontId="27" fillId="32" borderId="53" xfId="0" applyFont="1" applyFill="1" applyBorder="1" applyAlignment="1">
      <alignment horizontal="center"/>
    </xf>
    <xf numFmtId="0" fontId="26" fillId="0" borderId="15" xfId="0" applyFont="1" applyBorder="1" applyAlignment="1">
      <alignment horizontal="center"/>
    </xf>
    <xf numFmtId="0" fontId="26" fillId="0" borderId="33" xfId="0" applyFont="1" applyBorder="1" applyAlignment="1">
      <alignment horizontal="center"/>
    </xf>
    <xf numFmtId="0" fontId="26" fillId="0" borderId="47" xfId="0" applyFont="1" applyBorder="1" applyAlignment="1">
      <alignment horizontal="center"/>
    </xf>
    <xf numFmtId="0" fontId="28" fillId="0" borderId="26" xfId="0" applyFont="1" applyBorder="1" applyAlignment="1">
      <alignment horizontal="center" vertical="center" wrapText="1"/>
    </xf>
    <xf numFmtId="0" fontId="28" fillId="0" borderId="19" xfId="0" applyFont="1" applyBorder="1" applyAlignment="1">
      <alignment horizontal="center" vertical="center" wrapText="1"/>
    </xf>
    <xf numFmtId="0" fontId="28" fillId="0" borderId="4" xfId="0" applyFont="1" applyBorder="1" applyAlignment="1">
      <alignment horizontal="center" wrapText="1"/>
    </xf>
    <xf numFmtId="0" fontId="28" fillId="0" borderId="7" xfId="0" applyFont="1" applyBorder="1" applyAlignment="1">
      <alignment horizontal="center" wrapText="1"/>
    </xf>
    <xf numFmtId="0" fontId="28" fillId="0" borderId="31" xfId="0" applyFont="1" applyBorder="1" applyAlignment="1">
      <alignment horizontal="center" wrapText="1"/>
    </xf>
    <xf numFmtId="0" fontId="28" fillId="0" borderId="30" xfId="0" applyFont="1" applyBorder="1" applyAlignment="1">
      <alignment horizontal="center" wrapText="1"/>
    </xf>
    <xf numFmtId="0" fontId="33" fillId="24" borderId="13" xfId="0" applyFont="1" applyFill="1" applyBorder="1" applyAlignment="1">
      <alignment horizontal="center"/>
    </xf>
    <xf numFmtId="0" fontId="33" fillId="24" borderId="28" xfId="0" applyFont="1" applyFill="1" applyBorder="1" applyAlignment="1">
      <alignment horizontal="center"/>
    </xf>
    <xf numFmtId="0" fontId="33" fillId="24" borderId="14" xfId="0" applyFont="1" applyFill="1" applyBorder="1" applyAlignment="1">
      <alignment horizontal="center"/>
    </xf>
  </cellXfs>
  <cellStyles count="1186">
    <cellStyle name="20% - Accent1 2" xfId="10" xr:uid="{00000000-0005-0000-0000-000000000000}"/>
    <cellStyle name="20% - Accent1 2 2" xfId="11" xr:uid="{00000000-0005-0000-0000-000001000000}"/>
    <cellStyle name="20% - Accent1 2 3" xfId="12" xr:uid="{00000000-0005-0000-0000-000002000000}"/>
    <cellStyle name="20% - Accent1 2 4" xfId="13" xr:uid="{00000000-0005-0000-0000-000003000000}"/>
    <cellStyle name="20% - Accent1 3" xfId="14" xr:uid="{00000000-0005-0000-0000-000004000000}"/>
    <cellStyle name="20% - Accent1 3 2" xfId="15" xr:uid="{00000000-0005-0000-0000-000005000000}"/>
    <cellStyle name="20% - Accent1 3 3" xfId="16" xr:uid="{00000000-0005-0000-0000-000006000000}"/>
    <cellStyle name="20% - Accent1 3 4" xfId="17" xr:uid="{00000000-0005-0000-0000-000007000000}"/>
    <cellStyle name="20% - Accent1 4" xfId="18" xr:uid="{00000000-0005-0000-0000-000008000000}"/>
    <cellStyle name="20% - Accent1 4 2" xfId="19" xr:uid="{00000000-0005-0000-0000-000009000000}"/>
    <cellStyle name="20% - Accent1 4 3" xfId="20" xr:uid="{00000000-0005-0000-0000-00000A000000}"/>
    <cellStyle name="20% - Accent1 4 4" xfId="21" xr:uid="{00000000-0005-0000-0000-00000B000000}"/>
    <cellStyle name="20% - Accent1 5" xfId="22" xr:uid="{00000000-0005-0000-0000-00000C000000}"/>
    <cellStyle name="20% - Accent1 5 2" xfId="23" xr:uid="{00000000-0005-0000-0000-00000D000000}"/>
    <cellStyle name="20% - Accent1 5 3" xfId="24" xr:uid="{00000000-0005-0000-0000-00000E000000}"/>
    <cellStyle name="20% - Accent1 5 4" xfId="25" xr:uid="{00000000-0005-0000-0000-00000F000000}"/>
    <cellStyle name="20% - Accent1 6" xfId="26" xr:uid="{00000000-0005-0000-0000-000010000000}"/>
    <cellStyle name="20% - Accent1 6 2" xfId="27" xr:uid="{00000000-0005-0000-0000-000011000000}"/>
    <cellStyle name="20% - Accent1 6 3" xfId="28" xr:uid="{00000000-0005-0000-0000-000012000000}"/>
    <cellStyle name="20% - Accent1 6 4" xfId="29" xr:uid="{00000000-0005-0000-0000-000013000000}"/>
    <cellStyle name="20% - Accent1 7" xfId="30" xr:uid="{00000000-0005-0000-0000-000014000000}"/>
    <cellStyle name="20% - Accent1 7 2" xfId="31" xr:uid="{00000000-0005-0000-0000-000015000000}"/>
    <cellStyle name="20% - Accent1 7 3" xfId="32" xr:uid="{00000000-0005-0000-0000-000016000000}"/>
    <cellStyle name="20% - Accent1 7 4" xfId="33" xr:uid="{00000000-0005-0000-0000-000017000000}"/>
    <cellStyle name="20% - Accent1 8" xfId="34" xr:uid="{00000000-0005-0000-0000-000018000000}"/>
    <cellStyle name="20% - Accent2 2" xfId="35" xr:uid="{00000000-0005-0000-0000-000019000000}"/>
    <cellStyle name="20% - Accent2 2 2" xfId="36" xr:uid="{00000000-0005-0000-0000-00001A000000}"/>
    <cellStyle name="20% - Accent2 2 3" xfId="37" xr:uid="{00000000-0005-0000-0000-00001B000000}"/>
    <cellStyle name="20% - Accent2 2 4" xfId="38" xr:uid="{00000000-0005-0000-0000-00001C000000}"/>
    <cellStyle name="20% - Accent2 3" xfId="39" xr:uid="{00000000-0005-0000-0000-00001D000000}"/>
    <cellStyle name="20% - Accent2 3 2" xfId="40" xr:uid="{00000000-0005-0000-0000-00001E000000}"/>
    <cellStyle name="20% - Accent2 3 3" xfId="41" xr:uid="{00000000-0005-0000-0000-00001F000000}"/>
    <cellStyle name="20% - Accent2 3 4" xfId="42" xr:uid="{00000000-0005-0000-0000-000020000000}"/>
    <cellStyle name="20% - Accent2 4" xfId="43" xr:uid="{00000000-0005-0000-0000-000021000000}"/>
    <cellStyle name="20% - Accent2 4 2" xfId="44" xr:uid="{00000000-0005-0000-0000-000022000000}"/>
    <cellStyle name="20% - Accent2 4 3" xfId="45" xr:uid="{00000000-0005-0000-0000-000023000000}"/>
    <cellStyle name="20% - Accent2 4 4" xfId="46" xr:uid="{00000000-0005-0000-0000-000024000000}"/>
    <cellStyle name="20% - Accent2 5" xfId="47" xr:uid="{00000000-0005-0000-0000-000025000000}"/>
    <cellStyle name="20% - Accent2 5 2" xfId="48" xr:uid="{00000000-0005-0000-0000-000026000000}"/>
    <cellStyle name="20% - Accent2 5 3" xfId="49" xr:uid="{00000000-0005-0000-0000-000027000000}"/>
    <cellStyle name="20% - Accent2 5 4" xfId="50" xr:uid="{00000000-0005-0000-0000-000028000000}"/>
    <cellStyle name="20% - Accent2 6" xfId="51" xr:uid="{00000000-0005-0000-0000-000029000000}"/>
    <cellStyle name="20% - Accent2 6 2" xfId="52" xr:uid="{00000000-0005-0000-0000-00002A000000}"/>
    <cellStyle name="20% - Accent2 6 3" xfId="53" xr:uid="{00000000-0005-0000-0000-00002B000000}"/>
    <cellStyle name="20% - Accent2 6 4" xfId="54" xr:uid="{00000000-0005-0000-0000-00002C000000}"/>
    <cellStyle name="20% - Accent2 7" xfId="55" xr:uid="{00000000-0005-0000-0000-00002D000000}"/>
    <cellStyle name="20% - Accent2 7 2" xfId="56" xr:uid="{00000000-0005-0000-0000-00002E000000}"/>
    <cellStyle name="20% - Accent2 7 3" xfId="57" xr:uid="{00000000-0005-0000-0000-00002F000000}"/>
    <cellStyle name="20% - Accent2 7 4" xfId="58" xr:uid="{00000000-0005-0000-0000-000030000000}"/>
    <cellStyle name="20% - Accent2 8" xfId="59" xr:uid="{00000000-0005-0000-0000-000031000000}"/>
    <cellStyle name="20% - Accent3 2" xfId="60" xr:uid="{00000000-0005-0000-0000-000032000000}"/>
    <cellStyle name="20% - Accent3 2 2" xfId="61" xr:uid="{00000000-0005-0000-0000-000033000000}"/>
    <cellStyle name="20% - Accent3 2 3" xfId="62" xr:uid="{00000000-0005-0000-0000-000034000000}"/>
    <cellStyle name="20% - Accent3 2 4" xfId="63" xr:uid="{00000000-0005-0000-0000-000035000000}"/>
    <cellStyle name="20% - Accent3 3" xfId="64" xr:uid="{00000000-0005-0000-0000-000036000000}"/>
    <cellStyle name="20% - Accent3 3 2" xfId="65" xr:uid="{00000000-0005-0000-0000-000037000000}"/>
    <cellStyle name="20% - Accent3 3 3" xfId="66" xr:uid="{00000000-0005-0000-0000-000038000000}"/>
    <cellStyle name="20% - Accent3 3 4" xfId="67" xr:uid="{00000000-0005-0000-0000-000039000000}"/>
    <cellStyle name="20% - Accent3 4" xfId="68" xr:uid="{00000000-0005-0000-0000-00003A000000}"/>
    <cellStyle name="20% - Accent3 4 2" xfId="69" xr:uid="{00000000-0005-0000-0000-00003B000000}"/>
    <cellStyle name="20% - Accent3 4 3" xfId="70" xr:uid="{00000000-0005-0000-0000-00003C000000}"/>
    <cellStyle name="20% - Accent3 4 4" xfId="71" xr:uid="{00000000-0005-0000-0000-00003D000000}"/>
    <cellStyle name="20% - Accent3 5" xfId="72" xr:uid="{00000000-0005-0000-0000-00003E000000}"/>
    <cellStyle name="20% - Accent3 5 2" xfId="73" xr:uid="{00000000-0005-0000-0000-00003F000000}"/>
    <cellStyle name="20% - Accent3 5 3" xfId="74" xr:uid="{00000000-0005-0000-0000-000040000000}"/>
    <cellStyle name="20% - Accent3 5 4" xfId="75" xr:uid="{00000000-0005-0000-0000-000041000000}"/>
    <cellStyle name="20% - Accent3 6" xfId="76" xr:uid="{00000000-0005-0000-0000-000042000000}"/>
    <cellStyle name="20% - Accent3 6 2" xfId="77" xr:uid="{00000000-0005-0000-0000-000043000000}"/>
    <cellStyle name="20% - Accent3 6 3" xfId="78" xr:uid="{00000000-0005-0000-0000-000044000000}"/>
    <cellStyle name="20% - Accent3 6 4" xfId="79" xr:uid="{00000000-0005-0000-0000-000045000000}"/>
    <cellStyle name="20% - Accent3 7" xfId="80" xr:uid="{00000000-0005-0000-0000-000046000000}"/>
    <cellStyle name="20% - Accent3 7 2" xfId="81" xr:uid="{00000000-0005-0000-0000-000047000000}"/>
    <cellStyle name="20% - Accent3 7 3" xfId="82" xr:uid="{00000000-0005-0000-0000-000048000000}"/>
    <cellStyle name="20% - Accent3 7 4" xfId="83" xr:uid="{00000000-0005-0000-0000-000049000000}"/>
    <cellStyle name="20% - Accent3 8" xfId="84" xr:uid="{00000000-0005-0000-0000-00004A000000}"/>
    <cellStyle name="20% - Accent4 2" xfId="85" xr:uid="{00000000-0005-0000-0000-00004B000000}"/>
    <cellStyle name="20% - Accent4 2 2" xfId="86" xr:uid="{00000000-0005-0000-0000-00004C000000}"/>
    <cellStyle name="20% - Accent4 2 3" xfId="87" xr:uid="{00000000-0005-0000-0000-00004D000000}"/>
    <cellStyle name="20% - Accent4 2 4" xfId="88" xr:uid="{00000000-0005-0000-0000-00004E000000}"/>
    <cellStyle name="20% - Accent4 3" xfId="89" xr:uid="{00000000-0005-0000-0000-00004F000000}"/>
    <cellStyle name="20% - Accent4 3 2" xfId="90" xr:uid="{00000000-0005-0000-0000-000050000000}"/>
    <cellStyle name="20% - Accent4 3 3" xfId="91" xr:uid="{00000000-0005-0000-0000-000051000000}"/>
    <cellStyle name="20% - Accent4 3 4" xfId="92" xr:uid="{00000000-0005-0000-0000-000052000000}"/>
    <cellStyle name="20% - Accent4 4" xfId="93" xr:uid="{00000000-0005-0000-0000-000053000000}"/>
    <cellStyle name="20% - Accent4 4 2" xfId="94" xr:uid="{00000000-0005-0000-0000-000054000000}"/>
    <cellStyle name="20% - Accent4 4 3" xfId="95" xr:uid="{00000000-0005-0000-0000-000055000000}"/>
    <cellStyle name="20% - Accent4 4 4" xfId="96" xr:uid="{00000000-0005-0000-0000-000056000000}"/>
    <cellStyle name="20% - Accent4 5" xfId="97" xr:uid="{00000000-0005-0000-0000-000057000000}"/>
    <cellStyle name="20% - Accent4 5 2" xfId="98" xr:uid="{00000000-0005-0000-0000-000058000000}"/>
    <cellStyle name="20% - Accent4 5 3" xfId="99" xr:uid="{00000000-0005-0000-0000-000059000000}"/>
    <cellStyle name="20% - Accent4 5 4" xfId="100" xr:uid="{00000000-0005-0000-0000-00005A000000}"/>
    <cellStyle name="20% - Accent4 6" xfId="101" xr:uid="{00000000-0005-0000-0000-00005B000000}"/>
    <cellStyle name="20% - Accent4 6 2" xfId="102" xr:uid="{00000000-0005-0000-0000-00005C000000}"/>
    <cellStyle name="20% - Accent4 6 3" xfId="103" xr:uid="{00000000-0005-0000-0000-00005D000000}"/>
    <cellStyle name="20% - Accent4 6 4" xfId="104" xr:uid="{00000000-0005-0000-0000-00005E000000}"/>
    <cellStyle name="20% - Accent4 7" xfId="105" xr:uid="{00000000-0005-0000-0000-00005F000000}"/>
    <cellStyle name="20% - Accent4 7 2" xfId="106" xr:uid="{00000000-0005-0000-0000-000060000000}"/>
    <cellStyle name="20% - Accent4 7 3" xfId="107" xr:uid="{00000000-0005-0000-0000-000061000000}"/>
    <cellStyle name="20% - Accent4 7 4" xfId="108" xr:uid="{00000000-0005-0000-0000-000062000000}"/>
    <cellStyle name="20% - Accent4 8" xfId="109" xr:uid="{00000000-0005-0000-0000-000063000000}"/>
    <cellStyle name="20% - Accent5 2" xfId="110" xr:uid="{00000000-0005-0000-0000-000064000000}"/>
    <cellStyle name="20% - Accent5 2 2" xfId="111" xr:uid="{00000000-0005-0000-0000-000065000000}"/>
    <cellStyle name="20% - Accent5 2 3" xfId="112" xr:uid="{00000000-0005-0000-0000-000066000000}"/>
    <cellStyle name="20% - Accent5 2 4" xfId="113" xr:uid="{00000000-0005-0000-0000-000067000000}"/>
    <cellStyle name="20% - Accent5 3" xfId="114" xr:uid="{00000000-0005-0000-0000-000068000000}"/>
    <cellStyle name="20% - Accent5 3 2" xfId="115" xr:uid="{00000000-0005-0000-0000-000069000000}"/>
    <cellStyle name="20% - Accent5 3 3" xfId="116" xr:uid="{00000000-0005-0000-0000-00006A000000}"/>
    <cellStyle name="20% - Accent5 3 4" xfId="117" xr:uid="{00000000-0005-0000-0000-00006B000000}"/>
    <cellStyle name="20% - Accent5 4" xfId="118" xr:uid="{00000000-0005-0000-0000-00006C000000}"/>
    <cellStyle name="20% - Accent5 4 2" xfId="119" xr:uid="{00000000-0005-0000-0000-00006D000000}"/>
    <cellStyle name="20% - Accent5 4 3" xfId="120" xr:uid="{00000000-0005-0000-0000-00006E000000}"/>
    <cellStyle name="20% - Accent5 4 4" xfId="121" xr:uid="{00000000-0005-0000-0000-00006F000000}"/>
    <cellStyle name="20% - Accent5 5" xfId="122" xr:uid="{00000000-0005-0000-0000-000070000000}"/>
    <cellStyle name="20% - Accent5 5 2" xfId="123" xr:uid="{00000000-0005-0000-0000-000071000000}"/>
    <cellStyle name="20% - Accent5 5 3" xfId="124" xr:uid="{00000000-0005-0000-0000-000072000000}"/>
    <cellStyle name="20% - Accent5 5 4" xfId="125" xr:uid="{00000000-0005-0000-0000-000073000000}"/>
    <cellStyle name="20% - Accent5 6" xfId="126" xr:uid="{00000000-0005-0000-0000-000074000000}"/>
    <cellStyle name="20% - Accent5 6 2" xfId="127" xr:uid="{00000000-0005-0000-0000-000075000000}"/>
    <cellStyle name="20% - Accent5 6 3" xfId="128" xr:uid="{00000000-0005-0000-0000-000076000000}"/>
    <cellStyle name="20% - Accent5 6 4" xfId="129" xr:uid="{00000000-0005-0000-0000-000077000000}"/>
    <cellStyle name="20% - Accent5 7" xfId="130" xr:uid="{00000000-0005-0000-0000-000078000000}"/>
    <cellStyle name="20% - Accent5 7 2" xfId="131" xr:uid="{00000000-0005-0000-0000-000079000000}"/>
    <cellStyle name="20% - Accent5 7 3" xfId="132" xr:uid="{00000000-0005-0000-0000-00007A000000}"/>
    <cellStyle name="20% - Accent5 7 4" xfId="133" xr:uid="{00000000-0005-0000-0000-00007B000000}"/>
    <cellStyle name="20% - Accent5 8" xfId="134" xr:uid="{00000000-0005-0000-0000-00007C000000}"/>
    <cellStyle name="20% - Accent6 2" xfId="135" xr:uid="{00000000-0005-0000-0000-00007D000000}"/>
    <cellStyle name="20% - Accent6 2 2" xfId="136" xr:uid="{00000000-0005-0000-0000-00007E000000}"/>
    <cellStyle name="20% - Accent6 2 3" xfId="137" xr:uid="{00000000-0005-0000-0000-00007F000000}"/>
    <cellStyle name="20% - Accent6 2 4" xfId="138" xr:uid="{00000000-0005-0000-0000-000080000000}"/>
    <cellStyle name="20% - Accent6 3" xfId="139" xr:uid="{00000000-0005-0000-0000-000081000000}"/>
    <cellStyle name="20% - Accent6 3 2" xfId="140" xr:uid="{00000000-0005-0000-0000-000082000000}"/>
    <cellStyle name="20% - Accent6 3 3" xfId="141" xr:uid="{00000000-0005-0000-0000-000083000000}"/>
    <cellStyle name="20% - Accent6 3 4" xfId="142" xr:uid="{00000000-0005-0000-0000-000084000000}"/>
    <cellStyle name="20% - Accent6 4" xfId="143" xr:uid="{00000000-0005-0000-0000-000085000000}"/>
    <cellStyle name="20% - Accent6 4 2" xfId="144" xr:uid="{00000000-0005-0000-0000-000086000000}"/>
    <cellStyle name="20% - Accent6 4 3" xfId="145" xr:uid="{00000000-0005-0000-0000-000087000000}"/>
    <cellStyle name="20% - Accent6 4 4" xfId="146" xr:uid="{00000000-0005-0000-0000-000088000000}"/>
    <cellStyle name="20% - Accent6 5" xfId="147" xr:uid="{00000000-0005-0000-0000-000089000000}"/>
    <cellStyle name="20% - Accent6 5 2" xfId="148" xr:uid="{00000000-0005-0000-0000-00008A000000}"/>
    <cellStyle name="20% - Accent6 5 3" xfId="149" xr:uid="{00000000-0005-0000-0000-00008B000000}"/>
    <cellStyle name="20% - Accent6 5 4" xfId="150" xr:uid="{00000000-0005-0000-0000-00008C000000}"/>
    <cellStyle name="20% - Accent6 6" xfId="151" xr:uid="{00000000-0005-0000-0000-00008D000000}"/>
    <cellStyle name="20% - Accent6 6 2" xfId="152" xr:uid="{00000000-0005-0000-0000-00008E000000}"/>
    <cellStyle name="20% - Accent6 6 3" xfId="153" xr:uid="{00000000-0005-0000-0000-00008F000000}"/>
    <cellStyle name="20% - Accent6 6 4" xfId="154" xr:uid="{00000000-0005-0000-0000-000090000000}"/>
    <cellStyle name="20% - Accent6 7" xfId="155" xr:uid="{00000000-0005-0000-0000-000091000000}"/>
    <cellStyle name="20% - Accent6 7 2" xfId="156" xr:uid="{00000000-0005-0000-0000-000092000000}"/>
    <cellStyle name="20% - Accent6 7 3" xfId="157" xr:uid="{00000000-0005-0000-0000-000093000000}"/>
    <cellStyle name="20% - Accent6 7 4" xfId="158" xr:uid="{00000000-0005-0000-0000-000094000000}"/>
    <cellStyle name="20% - Accent6 8" xfId="159" xr:uid="{00000000-0005-0000-0000-000095000000}"/>
    <cellStyle name="40% - Accent1 2" xfId="160" xr:uid="{00000000-0005-0000-0000-000096000000}"/>
    <cellStyle name="40% - Accent1 2 2" xfId="161" xr:uid="{00000000-0005-0000-0000-000097000000}"/>
    <cellStyle name="40% - Accent1 2 3" xfId="162" xr:uid="{00000000-0005-0000-0000-000098000000}"/>
    <cellStyle name="40% - Accent1 2 4" xfId="163" xr:uid="{00000000-0005-0000-0000-000099000000}"/>
    <cellStyle name="40% - Accent1 3" xfId="164" xr:uid="{00000000-0005-0000-0000-00009A000000}"/>
    <cellStyle name="40% - Accent1 3 2" xfId="165" xr:uid="{00000000-0005-0000-0000-00009B000000}"/>
    <cellStyle name="40% - Accent1 3 3" xfId="166" xr:uid="{00000000-0005-0000-0000-00009C000000}"/>
    <cellStyle name="40% - Accent1 3 4" xfId="167" xr:uid="{00000000-0005-0000-0000-00009D000000}"/>
    <cellStyle name="40% - Accent1 4" xfId="168" xr:uid="{00000000-0005-0000-0000-00009E000000}"/>
    <cellStyle name="40% - Accent1 4 2" xfId="169" xr:uid="{00000000-0005-0000-0000-00009F000000}"/>
    <cellStyle name="40% - Accent1 4 3" xfId="170" xr:uid="{00000000-0005-0000-0000-0000A0000000}"/>
    <cellStyle name="40% - Accent1 4 4" xfId="171" xr:uid="{00000000-0005-0000-0000-0000A1000000}"/>
    <cellStyle name="40% - Accent1 5" xfId="172" xr:uid="{00000000-0005-0000-0000-0000A2000000}"/>
    <cellStyle name="40% - Accent1 5 2" xfId="173" xr:uid="{00000000-0005-0000-0000-0000A3000000}"/>
    <cellStyle name="40% - Accent1 5 3" xfId="174" xr:uid="{00000000-0005-0000-0000-0000A4000000}"/>
    <cellStyle name="40% - Accent1 5 4" xfId="175" xr:uid="{00000000-0005-0000-0000-0000A5000000}"/>
    <cellStyle name="40% - Accent1 6" xfId="176" xr:uid="{00000000-0005-0000-0000-0000A6000000}"/>
    <cellStyle name="40% - Accent1 6 2" xfId="177" xr:uid="{00000000-0005-0000-0000-0000A7000000}"/>
    <cellStyle name="40% - Accent1 6 3" xfId="178" xr:uid="{00000000-0005-0000-0000-0000A8000000}"/>
    <cellStyle name="40% - Accent1 6 4" xfId="179" xr:uid="{00000000-0005-0000-0000-0000A9000000}"/>
    <cellStyle name="40% - Accent1 7" xfId="180" xr:uid="{00000000-0005-0000-0000-0000AA000000}"/>
    <cellStyle name="40% - Accent1 7 2" xfId="181" xr:uid="{00000000-0005-0000-0000-0000AB000000}"/>
    <cellStyle name="40% - Accent1 7 3" xfId="182" xr:uid="{00000000-0005-0000-0000-0000AC000000}"/>
    <cellStyle name="40% - Accent1 7 4" xfId="183" xr:uid="{00000000-0005-0000-0000-0000AD000000}"/>
    <cellStyle name="40% - Accent1 8" xfId="184" xr:uid="{00000000-0005-0000-0000-0000AE000000}"/>
    <cellStyle name="40% - Accent2 2" xfId="185" xr:uid="{00000000-0005-0000-0000-0000AF000000}"/>
    <cellStyle name="40% - Accent2 2 2" xfId="186" xr:uid="{00000000-0005-0000-0000-0000B0000000}"/>
    <cellStyle name="40% - Accent2 2 3" xfId="187" xr:uid="{00000000-0005-0000-0000-0000B1000000}"/>
    <cellStyle name="40% - Accent2 2 4" xfId="188" xr:uid="{00000000-0005-0000-0000-0000B2000000}"/>
    <cellStyle name="40% - Accent2 3" xfId="189" xr:uid="{00000000-0005-0000-0000-0000B3000000}"/>
    <cellStyle name="40% - Accent2 3 2" xfId="190" xr:uid="{00000000-0005-0000-0000-0000B4000000}"/>
    <cellStyle name="40% - Accent2 3 3" xfId="191" xr:uid="{00000000-0005-0000-0000-0000B5000000}"/>
    <cellStyle name="40% - Accent2 3 4" xfId="192" xr:uid="{00000000-0005-0000-0000-0000B6000000}"/>
    <cellStyle name="40% - Accent2 4" xfId="193" xr:uid="{00000000-0005-0000-0000-0000B7000000}"/>
    <cellStyle name="40% - Accent2 4 2" xfId="194" xr:uid="{00000000-0005-0000-0000-0000B8000000}"/>
    <cellStyle name="40% - Accent2 4 3" xfId="195" xr:uid="{00000000-0005-0000-0000-0000B9000000}"/>
    <cellStyle name="40% - Accent2 4 4" xfId="196" xr:uid="{00000000-0005-0000-0000-0000BA000000}"/>
    <cellStyle name="40% - Accent2 5" xfId="197" xr:uid="{00000000-0005-0000-0000-0000BB000000}"/>
    <cellStyle name="40% - Accent2 5 2" xfId="198" xr:uid="{00000000-0005-0000-0000-0000BC000000}"/>
    <cellStyle name="40% - Accent2 5 3" xfId="199" xr:uid="{00000000-0005-0000-0000-0000BD000000}"/>
    <cellStyle name="40% - Accent2 5 4" xfId="200" xr:uid="{00000000-0005-0000-0000-0000BE000000}"/>
    <cellStyle name="40% - Accent2 6" xfId="201" xr:uid="{00000000-0005-0000-0000-0000BF000000}"/>
    <cellStyle name="40% - Accent2 6 2" xfId="202" xr:uid="{00000000-0005-0000-0000-0000C0000000}"/>
    <cellStyle name="40% - Accent2 6 3" xfId="203" xr:uid="{00000000-0005-0000-0000-0000C1000000}"/>
    <cellStyle name="40% - Accent2 6 4" xfId="204" xr:uid="{00000000-0005-0000-0000-0000C2000000}"/>
    <cellStyle name="40% - Accent2 7" xfId="205" xr:uid="{00000000-0005-0000-0000-0000C3000000}"/>
    <cellStyle name="40% - Accent2 7 2" xfId="206" xr:uid="{00000000-0005-0000-0000-0000C4000000}"/>
    <cellStyle name="40% - Accent2 7 3" xfId="207" xr:uid="{00000000-0005-0000-0000-0000C5000000}"/>
    <cellStyle name="40% - Accent2 7 4" xfId="208" xr:uid="{00000000-0005-0000-0000-0000C6000000}"/>
    <cellStyle name="40% - Accent2 8" xfId="209" xr:uid="{00000000-0005-0000-0000-0000C7000000}"/>
    <cellStyle name="40% - Accent3 2" xfId="210" xr:uid="{00000000-0005-0000-0000-0000C8000000}"/>
    <cellStyle name="40% - Accent3 2 2" xfId="211" xr:uid="{00000000-0005-0000-0000-0000C9000000}"/>
    <cellStyle name="40% - Accent3 2 3" xfId="212" xr:uid="{00000000-0005-0000-0000-0000CA000000}"/>
    <cellStyle name="40% - Accent3 2 4" xfId="213" xr:uid="{00000000-0005-0000-0000-0000CB000000}"/>
    <cellStyle name="40% - Accent3 3" xfId="214" xr:uid="{00000000-0005-0000-0000-0000CC000000}"/>
    <cellStyle name="40% - Accent3 3 2" xfId="215" xr:uid="{00000000-0005-0000-0000-0000CD000000}"/>
    <cellStyle name="40% - Accent3 3 3" xfId="216" xr:uid="{00000000-0005-0000-0000-0000CE000000}"/>
    <cellStyle name="40% - Accent3 3 4" xfId="217" xr:uid="{00000000-0005-0000-0000-0000CF000000}"/>
    <cellStyle name="40% - Accent3 4" xfId="218" xr:uid="{00000000-0005-0000-0000-0000D0000000}"/>
    <cellStyle name="40% - Accent3 4 2" xfId="219" xr:uid="{00000000-0005-0000-0000-0000D1000000}"/>
    <cellStyle name="40% - Accent3 4 3" xfId="220" xr:uid="{00000000-0005-0000-0000-0000D2000000}"/>
    <cellStyle name="40% - Accent3 4 4" xfId="221" xr:uid="{00000000-0005-0000-0000-0000D3000000}"/>
    <cellStyle name="40% - Accent3 5" xfId="222" xr:uid="{00000000-0005-0000-0000-0000D4000000}"/>
    <cellStyle name="40% - Accent3 5 2" xfId="223" xr:uid="{00000000-0005-0000-0000-0000D5000000}"/>
    <cellStyle name="40% - Accent3 5 3" xfId="224" xr:uid="{00000000-0005-0000-0000-0000D6000000}"/>
    <cellStyle name="40% - Accent3 5 4" xfId="225" xr:uid="{00000000-0005-0000-0000-0000D7000000}"/>
    <cellStyle name="40% - Accent3 6" xfId="226" xr:uid="{00000000-0005-0000-0000-0000D8000000}"/>
    <cellStyle name="40% - Accent3 6 2" xfId="227" xr:uid="{00000000-0005-0000-0000-0000D9000000}"/>
    <cellStyle name="40% - Accent3 6 3" xfId="228" xr:uid="{00000000-0005-0000-0000-0000DA000000}"/>
    <cellStyle name="40% - Accent3 6 4" xfId="229" xr:uid="{00000000-0005-0000-0000-0000DB000000}"/>
    <cellStyle name="40% - Accent3 7" xfId="230" xr:uid="{00000000-0005-0000-0000-0000DC000000}"/>
    <cellStyle name="40% - Accent3 7 2" xfId="231" xr:uid="{00000000-0005-0000-0000-0000DD000000}"/>
    <cellStyle name="40% - Accent3 7 3" xfId="232" xr:uid="{00000000-0005-0000-0000-0000DE000000}"/>
    <cellStyle name="40% - Accent3 7 4" xfId="233" xr:uid="{00000000-0005-0000-0000-0000DF000000}"/>
    <cellStyle name="40% - Accent3 8" xfId="234" xr:uid="{00000000-0005-0000-0000-0000E0000000}"/>
    <cellStyle name="40% - Accent4 2" xfId="235" xr:uid="{00000000-0005-0000-0000-0000E1000000}"/>
    <cellStyle name="40% - Accent4 2 2" xfId="236" xr:uid="{00000000-0005-0000-0000-0000E2000000}"/>
    <cellStyle name="40% - Accent4 2 3" xfId="237" xr:uid="{00000000-0005-0000-0000-0000E3000000}"/>
    <cellStyle name="40% - Accent4 2 4" xfId="238" xr:uid="{00000000-0005-0000-0000-0000E4000000}"/>
    <cellStyle name="40% - Accent4 3" xfId="239" xr:uid="{00000000-0005-0000-0000-0000E5000000}"/>
    <cellStyle name="40% - Accent4 3 2" xfId="240" xr:uid="{00000000-0005-0000-0000-0000E6000000}"/>
    <cellStyle name="40% - Accent4 3 3" xfId="241" xr:uid="{00000000-0005-0000-0000-0000E7000000}"/>
    <cellStyle name="40% - Accent4 3 4" xfId="242" xr:uid="{00000000-0005-0000-0000-0000E8000000}"/>
    <cellStyle name="40% - Accent4 4" xfId="243" xr:uid="{00000000-0005-0000-0000-0000E9000000}"/>
    <cellStyle name="40% - Accent4 4 2" xfId="244" xr:uid="{00000000-0005-0000-0000-0000EA000000}"/>
    <cellStyle name="40% - Accent4 4 3" xfId="245" xr:uid="{00000000-0005-0000-0000-0000EB000000}"/>
    <cellStyle name="40% - Accent4 4 4" xfId="246" xr:uid="{00000000-0005-0000-0000-0000EC000000}"/>
    <cellStyle name="40% - Accent4 5" xfId="247" xr:uid="{00000000-0005-0000-0000-0000ED000000}"/>
    <cellStyle name="40% - Accent4 5 2" xfId="248" xr:uid="{00000000-0005-0000-0000-0000EE000000}"/>
    <cellStyle name="40% - Accent4 5 3" xfId="249" xr:uid="{00000000-0005-0000-0000-0000EF000000}"/>
    <cellStyle name="40% - Accent4 5 4" xfId="250" xr:uid="{00000000-0005-0000-0000-0000F0000000}"/>
    <cellStyle name="40% - Accent4 6" xfId="251" xr:uid="{00000000-0005-0000-0000-0000F1000000}"/>
    <cellStyle name="40% - Accent4 6 2" xfId="252" xr:uid="{00000000-0005-0000-0000-0000F2000000}"/>
    <cellStyle name="40% - Accent4 6 3" xfId="253" xr:uid="{00000000-0005-0000-0000-0000F3000000}"/>
    <cellStyle name="40% - Accent4 6 4" xfId="254" xr:uid="{00000000-0005-0000-0000-0000F4000000}"/>
    <cellStyle name="40% - Accent4 7" xfId="255" xr:uid="{00000000-0005-0000-0000-0000F5000000}"/>
    <cellStyle name="40% - Accent4 7 2" xfId="256" xr:uid="{00000000-0005-0000-0000-0000F6000000}"/>
    <cellStyle name="40% - Accent4 7 3" xfId="257" xr:uid="{00000000-0005-0000-0000-0000F7000000}"/>
    <cellStyle name="40% - Accent4 7 4" xfId="258" xr:uid="{00000000-0005-0000-0000-0000F8000000}"/>
    <cellStyle name="40% - Accent4 8" xfId="259" xr:uid="{00000000-0005-0000-0000-0000F9000000}"/>
    <cellStyle name="40% - Accent5 2" xfId="260" xr:uid="{00000000-0005-0000-0000-0000FA000000}"/>
    <cellStyle name="40% - Accent5 2 2" xfId="261" xr:uid="{00000000-0005-0000-0000-0000FB000000}"/>
    <cellStyle name="40% - Accent5 2 3" xfId="262" xr:uid="{00000000-0005-0000-0000-0000FC000000}"/>
    <cellStyle name="40% - Accent5 2 4" xfId="263" xr:uid="{00000000-0005-0000-0000-0000FD000000}"/>
    <cellStyle name="40% - Accent5 3" xfId="264" xr:uid="{00000000-0005-0000-0000-0000FE000000}"/>
    <cellStyle name="40% - Accent5 3 2" xfId="265" xr:uid="{00000000-0005-0000-0000-0000FF000000}"/>
    <cellStyle name="40% - Accent5 3 3" xfId="266" xr:uid="{00000000-0005-0000-0000-000000010000}"/>
    <cellStyle name="40% - Accent5 3 4" xfId="267" xr:uid="{00000000-0005-0000-0000-000001010000}"/>
    <cellStyle name="40% - Accent5 4" xfId="268" xr:uid="{00000000-0005-0000-0000-000002010000}"/>
    <cellStyle name="40% - Accent5 4 2" xfId="269" xr:uid="{00000000-0005-0000-0000-000003010000}"/>
    <cellStyle name="40% - Accent5 4 3" xfId="270" xr:uid="{00000000-0005-0000-0000-000004010000}"/>
    <cellStyle name="40% - Accent5 4 4" xfId="271" xr:uid="{00000000-0005-0000-0000-000005010000}"/>
    <cellStyle name="40% - Accent5 5" xfId="272" xr:uid="{00000000-0005-0000-0000-000006010000}"/>
    <cellStyle name="40% - Accent5 5 2" xfId="273" xr:uid="{00000000-0005-0000-0000-000007010000}"/>
    <cellStyle name="40% - Accent5 5 3" xfId="274" xr:uid="{00000000-0005-0000-0000-000008010000}"/>
    <cellStyle name="40% - Accent5 5 4" xfId="275" xr:uid="{00000000-0005-0000-0000-000009010000}"/>
    <cellStyle name="40% - Accent5 6" xfId="276" xr:uid="{00000000-0005-0000-0000-00000A010000}"/>
    <cellStyle name="40% - Accent5 6 2" xfId="277" xr:uid="{00000000-0005-0000-0000-00000B010000}"/>
    <cellStyle name="40% - Accent5 6 3" xfId="278" xr:uid="{00000000-0005-0000-0000-00000C010000}"/>
    <cellStyle name="40% - Accent5 6 4" xfId="279" xr:uid="{00000000-0005-0000-0000-00000D010000}"/>
    <cellStyle name="40% - Accent5 7" xfId="280" xr:uid="{00000000-0005-0000-0000-00000E010000}"/>
    <cellStyle name="40% - Accent5 7 2" xfId="281" xr:uid="{00000000-0005-0000-0000-00000F010000}"/>
    <cellStyle name="40% - Accent5 7 3" xfId="282" xr:uid="{00000000-0005-0000-0000-000010010000}"/>
    <cellStyle name="40% - Accent5 7 4" xfId="283" xr:uid="{00000000-0005-0000-0000-000011010000}"/>
    <cellStyle name="40% - Accent5 8" xfId="284" xr:uid="{00000000-0005-0000-0000-000012010000}"/>
    <cellStyle name="40% - Accent6 2" xfId="285" xr:uid="{00000000-0005-0000-0000-000013010000}"/>
    <cellStyle name="40% - Accent6 2 2" xfId="286" xr:uid="{00000000-0005-0000-0000-000014010000}"/>
    <cellStyle name="40% - Accent6 2 3" xfId="287" xr:uid="{00000000-0005-0000-0000-000015010000}"/>
    <cellStyle name="40% - Accent6 2 4" xfId="288" xr:uid="{00000000-0005-0000-0000-000016010000}"/>
    <cellStyle name="40% - Accent6 3" xfId="289" xr:uid="{00000000-0005-0000-0000-000017010000}"/>
    <cellStyle name="40% - Accent6 3 2" xfId="290" xr:uid="{00000000-0005-0000-0000-000018010000}"/>
    <cellStyle name="40% - Accent6 3 3" xfId="291" xr:uid="{00000000-0005-0000-0000-000019010000}"/>
    <cellStyle name="40% - Accent6 3 4" xfId="292" xr:uid="{00000000-0005-0000-0000-00001A010000}"/>
    <cellStyle name="40% - Accent6 4" xfId="293" xr:uid="{00000000-0005-0000-0000-00001B010000}"/>
    <cellStyle name="40% - Accent6 4 2" xfId="294" xr:uid="{00000000-0005-0000-0000-00001C010000}"/>
    <cellStyle name="40% - Accent6 4 3" xfId="295" xr:uid="{00000000-0005-0000-0000-00001D010000}"/>
    <cellStyle name="40% - Accent6 4 4" xfId="296" xr:uid="{00000000-0005-0000-0000-00001E010000}"/>
    <cellStyle name="40% - Accent6 5" xfId="297" xr:uid="{00000000-0005-0000-0000-00001F010000}"/>
    <cellStyle name="40% - Accent6 5 2" xfId="298" xr:uid="{00000000-0005-0000-0000-000020010000}"/>
    <cellStyle name="40% - Accent6 5 3" xfId="299" xr:uid="{00000000-0005-0000-0000-000021010000}"/>
    <cellStyle name="40% - Accent6 5 4" xfId="300" xr:uid="{00000000-0005-0000-0000-000022010000}"/>
    <cellStyle name="40% - Accent6 6" xfId="301" xr:uid="{00000000-0005-0000-0000-000023010000}"/>
    <cellStyle name="40% - Accent6 6 2" xfId="302" xr:uid="{00000000-0005-0000-0000-000024010000}"/>
    <cellStyle name="40% - Accent6 6 3" xfId="303" xr:uid="{00000000-0005-0000-0000-000025010000}"/>
    <cellStyle name="40% - Accent6 6 4" xfId="304" xr:uid="{00000000-0005-0000-0000-000026010000}"/>
    <cellStyle name="40% - Accent6 7" xfId="305" xr:uid="{00000000-0005-0000-0000-000027010000}"/>
    <cellStyle name="40% - Accent6 7 2" xfId="306" xr:uid="{00000000-0005-0000-0000-000028010000}"/>
    <cellStyle name="40% - Accent6 7 3" xfId="307" xr:uid="{00000000-0005-0000-0000-000029010000}"/>
    <cellStyle name="40% - Accent6 7 4" xfId="308" xr:uid="{00000000-0005-0000-0000-00002A010000}"/>
    <cellStyle name="40% - Accent6 8" xfId="309" xr:uid="{00000000-0005-0000-0000-00002B010000}"/>
    <cellStyle name="60% - Accent1 2" xfId="310" xr:uid="{00000000-0005-0000-0000-00002C010000}"/>
    <cellStyle name="60% - Accent1 2 2" xfId="311" xr:uid="{00000000-0005-0000-0000-00002D010000}"/>
    <cellStyle name="60% - Accent1 2 3" xfId="312" xr:uid="{00000000-0005-0000-0000-00002E010000}"/>
    <cellStyle name="60% - Accent1 2 4" xfId="313" xr:uid="{00000000-0005-0000-0000-00002F010000}"/>
    <cellStyle name="60% - Accent1 3" xfId="314" xr:uid="{00000000-0005-0000-0000-000030010000}"/>
    <cellStyle name="60% - Accent1 3 2" xfId="315" xr:uid="{00000000-0005-0000-0000-000031010000}"/>
    <cellStyle name="60% - Accent1 3 3" xfId="316" xr:uid="{00000000-0005-0000-0000-000032010000}"/>
    <cellStyle name="60% - Accent1 3 4" xfId="317" xr:uid="{00000000-0005-0000-0000-000033010000}"/>
    <cellStyle name="60% - Accent1 4" xfId="318" xr:uid="{00000000-0005-0000-0000-000034010000}"/>
    <cellStyle name="60% - Accent1 4 2" xfId="319" xr:uid="{00000000-0005-0000-0000-000035010000}"/>
    <cellStyle name="60% - Accent1 4 3" xfId="320" xr:uid="{00000000-0005-0000-0000-000036010000}"/>
    <cellStyle name="60% - Accent1 4 4" xfId="321" xr:uid="{00000000-0005-0000-0000-000037010000}"/>
    <cellStyle name="60% - Accent1 5" xfId="322" xr:uid="{00000000-0005-0000-0000-000038010000}"/>
    <cellStyle name="60% - Accent1 5 2" xfId="323" xr:uid="{00000000-0005-0000-0000-000039010000}"/>
    <cellStyle name="60% - Accent1 5 3" xfId="324" xr:uid="{00000000-0005-0000-0000-00003A010000}"/>
    <cellStyle name="60% - Accent1 5 4" xfId="325" xr:uid="{00000000-0005-0000-0000-00003B010000}"/>
    <cellStyle name="60% - Accent1 6" xfId="326" xr:uid="{00000000-0005-0000-0000-00003C010000}"/>
    <cellStyle name="60% - Accent1 6 2" xfId="327" xr:uid="{00000000-0005-0000-0000-00003D010000}"/>
    <cellStyle name="60% - Accent1 6 3" xfId="328" xr:uid="{00000000-0005-0000-0000-00003E010000}"/>
    <cellStyle name="60% - Accent1 6 4" xfId="329" xr:uid="{00000000-0005-0000-0000-00003F010000}"/>
    <cellStyle name="60% - Accent1 7" xfId="330" xr:uid="{00000000-0005-0000-0000-000040010000}"/>
    <cellStyle name="60% - Accent1 7 2" xfId="331" xr:uid="{00000000-0005-0000-0000-000041010000}"/>
    <cellStyle name="60% - Accent1 7 3" xfId="332" xr:uid="{00000000-0005-0000-0000-000042010000}"/>
    <cellStyle name="60% - Accent1 7 4" xfId="333" xr:uid="{00000000-0005-0000-0000-000043010000}"/>
    <cellStyle name="60% - Accent1 8" xfId="334" xr:uid="{00000000-0005-0000-0000-000044010000}"/>
    <cellStyle name="60% - Accent2 2" xfId="335" xr:uid="{00000000-0005-0000-0000-000045010000}"/>
    <cellStyle name="60% - Accent2 2 2" xfId="336" xr:uid="{00000000-0005-0000-0000-000046010000}"/>
    <cellStyle name="60% - Accent2 2 3" xfId="337" xr:uid="{00000000-0005-0000-0000-000047010000}"/>
    <cellStyle name="60% - Accent2 2 4" xfId="338" xr:uid="{00000000-0005-0000-0000-000048010000}"/>
    <cellStyle name="60% - Accent2 3" xfId="339" xr:uid="{00000000-0005-0000-0000-000049010000}"/>
    <cellStyle name="60% - Accent2 3 2" xfId="340" xr:uid="{00000000-0005-0000-0000-00004A010000}"/>
    <cellStyle name="60% - Accent2 3 3" xfId="341" xr:uid="{00000000-0005-0000-0000-00004B010000}"/>
    <cellStyle name="60% - Accent2 3 4" xfId="342" xr:uid="{00000000-0005-0000-0000-00004C010000}"/>
    <cellStyle name="60% - Accent2 4" xfId="343" xr:uid="{00000000-0005-0000-0000-00004D010000}"/>
    <cellStyle name="60% - Accent2 4 2" xfId="344" xr:uid="{00000000-0005-0000-0000-00004E010000}"/>
    <cellStyle name="60% - Accent2 4 3" xfId="345" xr:uid="{00000000-0005-0000-0000-00004F010000}"/>
    <cellStyle name="60% - Accent2 4 4" xfId="346" xr:uid="{00000000-0005-0000-0000-000050010000}"/>
    <cellStyle name="60% - Accent2 5" xfId="347" xr:uid="{00000000-0005-0000-0000-000051010000}"/>
    <cellStyle name="60% - Accent2 5 2" xfId="348" xr:uid="{00000000-0005-0000-0000-000052010000}"/>
    <cellStyle name="60% - Accent2 5 3" xfId="349" xr:uid="{00000000-0005-0000-0000-000053010000}"/>
    <cellStyle name="60% - Accent2 5 4" xfId="350" xr:uid="{00000000-0005-0000-0000-000054010000}"/>
    <cellStyle name="60% - Accent2 6" xfId="351" xr:uid="{00000000-0005-0000-0000-000055010000}"/>
    <cellStyle name="60% - Accent2 6 2" xfId="352" xr:uid="{00000000-0005-0000-0000-000056010000}"/>
    <cellStyle name="60% - Accent2 6 3" xfId="353" xr:uid="{00000000-0005-0000-0000-000057010000}"/>
    <cellStyle name="60% - Accent2 6 4" xfId="354" xr:uid="{00000000-0005-0000-0000-000058010000}"/>
    <cellStyle name="60% - Accent2 7" xfId="355" xr:uid="{00000000-0005-0000-0000-000059010000}"/>
    <cellStyle name="60% - Accent2 7 2" xfId="356" xr:uid="{00000000-0005-0000-0000-00005A010000}"/>
    <cellStyle name="60% - Accent2 7 3" xfId="357" xr:uid="{00000000-0005-0000-0000-00005B010000}"/>
    <cellStyle name="60% - Accent2 7 4" xfId="358" xr:uid="{00000000-0005-0000-0000-00005C010000}"/>
    <cellStyle name="60% - Accent2 8" xfId="359" xr:uid="{00000000-0005-0000-0000-00005D010000}"/>
    <cellStyle name="60% - Accent3 2" xfId="360" xr:uid="{00000000-0005-0000-0000-00005E010000}"/>
    <cellStyle name="60% - Accent3 2 2" xfId="361" xr:uid="{00000000-0005-0000-0000-00005F010000}"/>
    <cellStyle name="60% - Accent3 2 3" xfId="362" xr:uid="{00000000-0005-0000-0000-000060010000}"/>
    <cellStyle name="60% - Accent3 2 4" xfId="363" xr:uid="{00000000-0005-0000-0000-000061010000}"/>
    <cellStyle name="60% - Accent3 3" xfId="364" xr:uid="{00000000-0005-0000-0000-000062010000}"/>
    <cellStyle name="60% - Accent3 3 2" xfId="365" xr:uid="{00000000-0005-0000-0000-000063010000}"/>
    <cellStyle name="60% - Accent3 3 3" xfId="366" xr:uid="{00000000-0005-0000-0000-000064010000}"/>
    <cellStyle name="60% - Accent3 3 4" xfId="367" xr:uid="{00000000-0005-0000-0000-000065010000}"/>
    <cellStyle name="60% - Accent3 4" xfId="368" xr:uid="{00000000-0005-0000-0000-000066010000}"/>
    <cellStyle name="60% - Accent3 4 2" xfId="369" xr:uid="{00000000-0005-0000-0000-000067010000}"/>
    <cellStyle name="60% - Accent3 4 3" xfId="370" xr:uid="{00000000-0005-0000-0000-000068010000}"/>
    <cellStyle name="60% - Accent3 4 4" xfId="371" xr:uid="{00000000-0005-0000-0000-000069010000}"/>
    <cellStyle name="60% - Accent3 5" xfId="372" xr:uid="{00000000-0005-0000-0000-00006A010000}"/>
    <cellStyle name="60% - Accent3 5 2" xfId="373" xr:uid="{00000000-0005-0000-0000-00006B010000}"/>
    <cellStyle name="60% - Accent3 5 3" xfId="374" xr:uid="{00000000-0005-0000-0000-00006C010000}"/>
    <cellStyle name="60% - Accent3 5 4" xfId="375" xr:uid="{00000000-0005-0000-0000-00006D010000}"/>
    <cellStyle name="60% - Accent3 6" xfId="376" xr:uid="{00000000-0005-0000-0000-00006E010000}"/>
    <cellStyle name="60% - Accent3 6 2" xfId="377" xr:uid="{00000000-0005-0000-0000-00006F010000}"/>
    <cellStyle name="60% - Accent3 6 3" xfId="378" xr:uid="{00000000-0005-0000-0000-000070010000}"/>
    <cellStyle name="60% - Accent3 6 4" xfId="379" xr:uid="{00000000-0005-0000-0000-000071010000}"/>
    <cellStyle name="60% - Accent3 7" xfId="380" xr:uid="{00000000-0005-0000-0000-000072010000}"/>
    <cellStyle name="60% - Accent3 7 2" xfId="381" xr:uid="{00000000-0005-0000-0000-000073010000}"/>
    <cellStyle name="60% - Accent3 7 3" xfId="382" xr:uid="{00000000-0005-0000-0000-000074010000}"/>
    <cellStyle name="60% - Accent3 7 4" xfId="383" xr:uid="{00000000-0005-0000-0000-000075010000}"/>
    <cellStyle name="60% - Accent3 8" xfId="384" xr:uid="{00000000-0005-0000-0000-000076010000}"/>
    <cellStyle name="60% - Accent4 2" xfId="385" xr:uid="{00000000-0005-0000-0000-000077010000}"/>
    <cellStyle name="60% - Accent4 2 2" xfId="386" xr:uid="{00000000-0005-0000-0000-000078010000}"/>
    <cellStyle name="60% - Accent4 2 3" xfId="387" xr:uid="{00000000-0005-0000-0000-000079010000}"/>
    <cellStyle name="60% - Accent4 2 4" xfId="388" xr:uid="{00000000-0005-0000-0000-00007A010000}"/>
    <cellStyle name="60% - Accent4 3" xfId="389" xr:uid="{00000000-0005-0000-0000-00007B010000}"/>
    <cellStyle name="60% - Accent4 3 2" xfId="390" xr:uid="{00000000-0005-0000-0000-00007C010000}"/>
    <cellStyle name="60% - Accent4 3 3" xfId="391" xr:uid="{00000000-0005-0000-0000-00007D010000}"/>
    <cellStyle name="60% - Accent4 3 4" xfId="392" xr:uid="{00000000-0005-0000-0000-00007E010000}"/>
    <cellStyle name="60% - Accent4 4" xfId="393" xr:uid="{00000000-0005-0000-0000-00007F010000}"/>
    <cellStyle name="60% - Accent4 4 2" xfId="394" xr:uid="{00000000-0005-0000-0000-000080010000}"/>
    <cellStyle name="60% - Accent4 4 3" xfId="395" xr:uid="{00000000-0005-0000-0000-000081010000}"/>
    <cellStyle name="60% - Accent4 4 4" xfId="396" xr:uid="{00000000-0005-0000-0000-000082010000}"/>
    <cellStyle name="60% - Accent4 5" xfId="397" xr:uid="{00000000-0005-0000-0000-000083010000}"/>
    <cellStyle name="60% - Accent4 5 2" xfId="398" xr:uid="{00000000-0005-0000-0000-000084010000}"/>
    <cellStyle name="60% - Accent4 5 3" xfId="399" xr:uid="{00000000-0005-0000-0000-000085010000}"/>
    <cellStyle name="60% - Accent4 5 4" xfId="400" xr:uid="{00000000-0005-0000-0000-000086010000}"/>
    <cellStyle name="60% - Accent4 6" xfId="401" xr:uid="{00000000-0005-0000-0000-000087010000}"/>
    <cellStyle name="60% - Accent4 6 2" xfId="402" xr:uid="{00000000-0005-0000-0000-000088010000}"/>
    <cellStyle name="60% - Accent4 6 3" xfId="403" xr:uid="{00000000-0005-0000-0000-000089010000}"/>
    <cellStyle name="60% - Accent4 6 4" xfId="404" xr:uid="{00000000-0005-0000-0000-00008A010000}"/>
    <cellStyle name="60% - Accent4 7" xfId="405" xr:uid="{00000000-0005-0000-0000-00008B010000}"/>
    <cellStyle name="60% - Accent4 7 2" xfId="406" xr:uid="{00000000-0005-0000-0000-00008C010000}"/>
    <cellStyle name="60% - Accent4 7 3" xfId="407" xr:uid="{00000000-0005-0000-0000-00008D010000}"/>
    <cellStyle name="60% - Accent4 7 4" xfId="408" xr:uid="{00000000-0005-0000-0000-00008E010000}"/>
    <cellStyle name="60% - Accent4 8" xfId="409" xr:uid="{00000000-0005-0000-0000-00008F010000}"/>
    <cellStyle name="60% - Accent5 2" xfId="410" xr:uid="{00000000-0005-0000-0000-000090010000}"/>
    <cellStyle name="60% - Accent5 2 2" xfId="411" xr:uid="{00000000-0005-0000-0000-000091010000}"/>
    <cellStyle name="60% - Accent5 2 3" xfId="412" xr:uid="{00000000-0005-0000-0000-000092010000}"/>
    <cellStyle name="60% - Accent5 2 4" xfId="413" xr:uid="{00000000-0005-0000-0000-000093010000}"/>
    <cellStyle name="60% - Accent5 3" xfId="414" xr:uid="{00000000-0005-0000-0000-000094010000}"/>
    <cellStyle name="60% - Accent5 3 2" xfId="415" xr:uid="{00000000-0005-0000-0000-000095010000}"/>
    <cellStyle name="60% - Accent5 3 3" xfId="416" xr:uid="{00000000-0005-0000-0000-000096010000}"/>
    <cellStyle name="60% - Accent5 3 4" xfId="417" xr:uid="{00000000-0005-0000-0000-000097010000}"/>
    <cellStyle name="60% - Accent5 4" xfId="418" xr:uid="{00000000-0005-0000-0000-000098010000}"/>
    <cellStyle name="60% - Accent5 4 2" xfId="419" xr:uid="{00000000-0005-0000-0000-000099010000}"/>
    <cellStyle name="60% - Accent5 4 3" xfId="420" xr:uid="{00000000-0005-0000-0000-00009A010000}"/>
    <cellStyle name="60% - Accent5 4 4" xfId="421" xr:uid="{00000000-0005-0000-0000-00009B010000}"/>
    <cellStyle name="60% - Accent5 5" xfId="422" xr:uid="{00000000-0005-0000-0000-00009C010000}"/>
    <cellStyle name="60% - Accent5 5 2" xfId="423" xr:uid="{00000000-0005-0000-0000-00009D010000}"/>
    <cellStyle name="60% - Accent5 5 3" xfId="424" xr:uid="{00000000-0005-0000-0000-00009E010000}"/>
    <cellStyle name="60% - Accent5 5 4" xfId="425" xr:uid="{00000000-0005-0000-0000-00009F010000}"/>
    <cellStyle name="60% - Accent5 6" xfId="426" xr:uid="{00000000-0005-0000-0000-0000A0010000}"/>
    <cellStyle name="60% - Accent5 6 2" xfId="427" xr:uid="{00000000-0005-0000-0000-0000A1010000}"/>
    <cellStyle name="60% - Accent5 6 3" xfId="428" xr:uid="{00000000-0005-0000-0000-0000A2010000}"/>
    <cellStyle name="60% - Accent5 6 4" xfId="429" xr:uid="{00000000-0005-0000-0000-0000A3010000}"/>
    <cellStyle name="60% - Accent5 7" xfId="430" xr:uid="{00000000-0005-0000-0000-0000A4010000}"/>
    <cellStyle name="60% - Accent5 7 2" xfId="431" xr:uid="{00000000-0005-0000-0000-0000A5010000}"/>
    <cellStyle name="60% - Accent5 7 3" xfId="432" xr:uid="{00000000-0005-0000-0000-0000A6010000}"/>
    <cellStyle name="60% - Accent5 7 4" xfId="433" xr:uid="{00000000-0005-0000-0000-0000A7010000}"/>
    <cellStyle name="60% - Accent5 8" xfId="434" xr:uid="{00000000-0005-0000-0000-0000A8010000}"/>
    <cellStyle name="60% - Accent6 2" xfId="435" xr:uid="{00000000-0005-0000-0000-0000A9010000}"/>
    <cellStyle name="60% - Accent6 2 2" xfId="436" xr:uid="{00000000-0005-0000-0000-0000AA010000}"/>
    <cellStyle name="60% - Accent6 2 3" xfId="437" xr:uid="{00000000-0005-0000-0000-0000AB010000}"/>
    <cellStyle name="60% - Accent6 2 4" xfId="438" xr:uid="{00000000-0005-0000-0000-0000AC010000}"/>
    <cellStyle name="60% - Accent6 3" xfId="439" xr:uid="{00000000-0005-0000-0000-0000AD010000}"/>
    <cellStyle name="60% - Accent6 3 2" xfId="440" xr:uid="{00000000-0005-0000-0000-0000AE010000}"/>
    <cellStyle name="60% - Accent6 3 3" xfId="441" xr:uid="{00000000-0005-0000-0000-0000AF010000}"/>
    <cellStyle name="60% - Accent6 3 4" xfId="442" xr:uid="{00000000-0005-0000-0000-0000B0010000}"/>
    <cellStyle name="60% - Accent6 4" xfId="443" xr:uid="{00000000-0005-0000-0000-0000B1010000}"/>
    <cellStyle name="60% - Accent6 4 2" xfId="444" xr:uid="{00000000-0005-0000-0000-0000B2010000}"/>
    <cellStyle name="60% - Accent6 4 3" xfId="445" xr:uid="{00000000-0005-0000-0000-0000B3010000}"/>
    <cellStyle name="60% - Accent6 4 4" xfId="446" xr:uid="{00000000-0005-0000-0000-0000B4010000}"/>
    <cellStyle name="60% - Accent6 5" xfId="447" xr:uid="{00000000-0005-0000-0000-0000B5010000}"/>
    <cellStyle name="60% - Accent6 5 2" xfId="448" xr:uid="{00000000-0005-0000-0000-0000B6010000}"/>
    <cellStyle name="60% - Accent6 5 3" xfId="449" xr:uid="{00000000-0005-0000-0000-0000B7010000}"/>
    <cellStyle name="60% - Accent6 5 4" xfId="450" xr:uid="{00000000-0005-0000-0000-0000B8010000}"/>
    <cellStyle name="60% - Accent6 6" xfId="451" xr:uid="{00000000-0005-0000-0000-0000B9010000}"/>
    <cellStyle name="60% - Accent6 6 2" xfId="452" xr:uid="{00000000-0005-0000-0000-0000BA010000}"/>
    <cellStyle name="60% - Accent6 6 3" xfId="453" xr:uid="{00000000-0005-0000-0000-0000BB010000}"/>
    <cellStyle name="60% - Accent6 6 4" xfId="454" xr:uid="{00000000-0005-0000-0000-0000BC010000}"/>
    <cellStyle name="60% - Accent6 7" xfId="455" xr:uid="{00000000-0005-0000-0000-0000BD010000}"/>
    <cellStyle name="60% - Accent6 7 2" xfId="456" xr:uid="{00000000-0005-0000-0000-0000BE010000}"/>
    <cellStyle name="60% - Accent6 7 3" xfId="457" xr:uid="{00000000-0005-0000-0000-0000BF010000}"/>
    <cellStyle name="60% - Accent6 7 4" xfId="458" xr:uid="{00000000-0005-0000-0000-0000C0010000}"/>
    <cellStyle name="60% - Accent6 8" xfId="459" xr:uid="{00000000-0005-0000-0000-0000C1010000}"/>
    <cellStyle name="Accent1 2" xfId="460" xr:uid="{00000000-0005-0000-0000-0000C2010000}"/>
    <cellStyle name="Accent1 2 2" xfId="461" xr:uid="{00000000-0005-0000-0000-0000C3010000}"/>
    <cellStyle name="Accent1 2 3" xfId="462" xr:uid="{00000000-0005-0000-0000-0000C4010000}"/>
    <cellStyle name="Accent1 2 4" xfId="463" xr:uid="{00000000-0005-0000-0000-0000C5010000}"/>
    <cellStyle name="Accent1 3" xfId="464" xr:uid="{00000000-0005-0000-0000-0000C6010000}"/>
    <cellStyle name="Accent1 3 2" xfId="465" xr:uid="{00000000-0005-0000-0000-0000C7010000}"/>
    <cellStyle name="Accent1 3 3" xfId="466" xr:uid="{00000000-0005-0000-0000-0000C8010000}"/>
    <cellStyle name="Accent1 3 4" xfId="467" xr:uid="{00000000-0005-0000-0000-0000C9010000}"/>
    <cellStyle name="Accent1 4" xfId="468" xr:uid="{00000000-0005-0000-0000-0000CA010000}"/>
    <cellStyle name="Accent1 4 2" xfId="469" xr:uid="{00000000-0005-0000-0000-0000CB010000}"/>
    <cellStyle name="Accent1 4 3" xfId="470" xr:uid="{00000000-0005-0000-0000-0000CC010000}"/>
    <cellStyle name="Accent1 4 4" xfId="471" xr:uid="{00000000-0005-0000-0000-0000CD010000}"/>
    <cellStyle name="Accent1 5" xfId="472" xr:uid="{00000000-0005-0000-0000-0000CE010000}"/>
    <cellStyle name="Accent1 5 2" xfId="473" xr:uid="{00000000-0005-0000-0000-0000CF010000}"/>
    <cellStyle name="Accent1 5 3" xfId="474" xr:uid="{00000000-0005-0000-0000-0000D0010000}"/>
    <cellStyle name="Accent1 5 4" xfId="475" xr:uid="{00000000-0005-0000-0000-0000D1010000}"/>
    <cellStyle name="Accent1 6" xfId="476" xr:uid="{00000000-0005-0000-0000-0000D2010000}"/>
    <cellStyle name="Accent1 6 2" xfId="477" xr:uid="{00000000-0005-0000-0000-0000D3010000}"/>
    <cellStyle name="Accent1 6 3" xfId="478" xr:uid="{00000000-0005-0000-0000-0000D4010000}"/>
    <cellStyle name="Accent1 6 4" xfId="479" xr:uid="{00000000-0005-0000-0000-0000D5010000}"/>
    <cellStyle name="Accent1 7" xfId="480" xr:uid="{00000000-0005-0000-0000-0000D6010000}"/>
    <cellStyle name="Accent1 7 2" xfId="481" xr:uid="{00000000-0005-0000-0000-0000D7010000}"/>
    <cellStyle name="Accent1 7 3" xfId="482" xr:uid="{00000000-0005-0000-0000-0000D8010000}"/>
    <cellStyle name="Accent1 7 4" xfId="483" xr:uid="{00000000-0005-0000-0000-0000D9010000}"/>
    <cellStyle name="Accent1 8" xfId="484" xr:uid="{00000000-0005-0000-0000-0000DA010000}"/>
    <cellStyle name="Accent2 2" xfId="485" xr:uid="{00000000-0005-0000-0000-0000DB010000}"/>
    <cellStyle name="Accent2 2 2" xfId="486" xr:uid="{00000000-0005-0000-0000-0000DC010000}"/>
    <cellStyle name="Accent2 2 3" xfId="487" xr:uid="{00000000-0005-0000-0000-0000DD010000}"/>
    <cellStyle name="Accent2 2 4" xfId="488" xr:uid="{00000000-0005-0000-0000-0000DE010000}"/>
    <cellStyle name="Accent2 3" xfId="489" xr:uid="{00000000-0005-0000-0000-0000DF010000}"/>
    <cellStyle name="Accent2 3 2" xfId="490" xr:uid="{00000000-0005-0000-0000-0000E0010000}"/>
    <cellStyle name="Accent2 3 3" xfId="491" xr:uid="{00000000-0005-0000-0000-0000E1010000}"/>
    <cellStyle name="Accent2 3 4" xfId="492" xr:uid="{00000000-0005-0000-0000-0000E2010000}"/>
    <cellStyle name="Accent2 4" xfId="493" xr:uid="{00000000-0005-0000-0000-0000E3010000}"/>
    <cellStyle name="Accent2 4 2" xfId="494" xr:uid="{00000000-0005-0000-0000-0000E4010000}"/>
    <cellStyle name="Accent2 4 3" xfId="495" xr:uid="{00000000-0005-0000-0000-0000E5010000}"/>
    <cellStyle name="Accent2 4 4" xfId="496" xr:uid="{00000000-0005-0000-0000-0000E6010000}"/>
    <cellStyle name="Accent2 5" xfId="497" xr:uid="{00000000-0005-0000-0000-0000E7010000}"/>
    <cellStyle name="Accent2 5 2" xfId="498" xr:uid="{00000000-0005-0000-0000-0000E8010000}"/>
    <cellStyle name="Accent2 5 3" xfId="499" xr:uid="{00000000-0005-0000-0000-0000E9010000}"/>
    <cellStyle name="Accent2 5 4" xfId="500" xr:uid="{00000000-0005-0000-0000-0000EA010000}"/>
    <cellStyle name="Accent2 6" xfId="501" xr:uid="{00000000-0005-0000-0000-0000EB010000}"/>
    <cellStyle name="Accent2 6 2" xfId="502" xr:uid="{00000000-0005-0000-0000-0000EC010000}"/>
    <cellStyle name="Accent2 6 3" xfId="503" xr:uid="{00000000-0005-0000-0000-0000ED010000}"/>
    <cellStyle name="Accent2 6 4" xfId="504" xr:uid="{00000000-0005-0000-0000-0000EE010000}"/>
    <cellStyle name="Accent2 7" xfId="505" xr:uid="{00000000-0005-0000-0000-0000EF010000}"/>
    <cellStyle name="Accent2 7 2" xfId="506" xr:uid="{00000000-0005-0000-0000-0000F0010000}"/>
    <cellStyle name="Accent2 7 3" xfId="507" xr:uid="{00000000-0005-0000-0000-0000F1010000}"/>
    <cellStyle name="Accent2 7 4" xfId="508" xr:uid="{00000000-0005-0000-0000-0000F2010000}"/>
    <cellStyle name="Accent2 8" xfId="509" xr:uid="{00000000-0005-0000-0000-0000F3010000}"/>
    <cellStyle name="Accent3 2" xfId="510" xr:uid="{00000000-0005-0000-0000-0000F4010000}"/>
    <cellStyle name="Accent3 2 2" xfId="511" xr:uid="{00000000-0005-0000-0000-0000F5010000}"/>
    <cellStyle name="Accent3 2 3" xfId="512" xr:uid="{00000000-0005-0000-0000-0000F6010000}"/>
    <cellStyle name="Accent3 2 4" xfId="513" xr:uid="{00000000-0005-0000-0000-0000F7010000}"/>
    <cellStyle name="Accent3 3" xfId="514" xr:uid="{00000000-0005-0000-0000-0000F8010000}"/>
    <cellStyle name="Accent3 3 2" xfId="515" xr:uid="{00000000-0005-0000-0000-0000F9010000}"/>
    <cellStyle name="Accent3 3 3" xfId="516" xr:uid="{00000000-0005-0000-0000-0000FA010000}"/>
    <cellStyle name="Accent3 3 4" xfId="517" xr:uid="{00000000-0005-0000-0000-0000FB010000}"/>
    <cellStyle name="Accent3 4" xfId="518" xr:uid="{00000000-0005-0000-0000-0000FC010000}"/>
    <cellStyle name="Accent3 4 2" xfId="519" xr:uid="{00000000-0005-0000-0000-0000FD010000}"/>
    <cellStyle name="Accent3 4 3" xfId="520" xr:uid="{00000000-0005-0000-0000-0000FE010000}"/>
    <cellStyle name="Accent3 4 4" xfId="521" xr:uid="{00000000-0005-0000-0000-0000FF010000}"/>
    <cellStyle name="Accent3 5" xfId="522" xr:uid="{00000000-0005-0000-0000-000000020000}"/>
    <cellStyle name="Accent3 5 2" xfId="523" xr:uid="{00000000-0005-0000-0000-000001020000}"/>
    <cellStyle name="Accent3 5 3" xfId="524" xr:uid="{00000000-0005-0000-0000-000002020000}"/>
    <cellStyle name="Accent3 5 4" xfId="525" xr:uid="{00000000-0005-0000-0000-000003020000}"/>
    <cellStyle name="Accent3 6" xfId="526" xr:uid="{00000000-0005-0000-0000-000004020000}"/>
    <cellStyle name="Accent3 6 2" xfId="527" xr:uid="{00000000-0005-0000-0000-000005020000}"/>
    <cellStyle name="Accent3 6 3" xfId="528" xr:uid="{00000000-0005-0000-0000-000006020000}"/>
    <cellStyle name="Accent3 6 4" xfId="529" xr:uid="{00000000-0005-0000-0000-000007020000}"/>
    <cellStyle name="Accent3 7" xfId="530" xr:uid="{00000000-0005-0000-0000-000008020000}"/>
    <cellStyle name="Accent3 7 2" xfId="531" xr:uid="{00000000-0005-0000-0000-000009020000}"/>
    <cellStyle name="Accent3 7 3" xfId="532" xr:uid="{00000000-0005-0000-0000-00000A020000}"/>
    <cellStyle name="Accent3 7 4" xfId="533" xr:uid="{00000000-0005-0000-0000-00000B020000}"/>
    <cellStyle name="Accent3 8" xfId="534" xr:uid="{00000000-0005-0000-0000-00000C020000}"/>
    <cellStyle name="Accent4 2" xfId="535" xr:uid="{00000000-0005-0000-0000-00000D020000}"/>
    <cellStyle name="Accent4 2 2" xfId="536" xr:uid="{00000000-0005-0000-0000-00000E020000}"/>
    <cellStyle name="Accent4 2 3" xfId="537" xr:uid="{00000000-0005-0000-0000-00000F020000}"/>
    <cellStyle name="Accent4 2 4" xfId="538" xr:uid="{00000000-0005-0000-0000-000010020000}"/>
    <cellStyle name="Accent4 3" xfId="539" xr:uid="{00000000-0005-0000-0000-000011020000}"/>
    <cellStyle name="Accent4 3 2" xfId="540" xr:uid="{00000000-0005-0000-0000-000012020000}"/>
    <cellStyle name="Accent4 3 3" xfId="541" xr:uid="{00000000-0005-0000-0000-000013020000}"/>
    <cellStyle name="Accent4 3 4" xfId="542" xr:uid="{00000000-0005-0000-0000-000014020000}"/>
    <cellStyle name="Accent4 4" xfId="543" xr:uid="{00000000-0005-0000-0000-000015020000}"/>
    <cellStyle name="Accent4 4 2" xfId="544" xr:uid="{00000000-0005-0000-0000-000016020000}"/>
    <cellStyle name="Accent4 4 3" xfId="545" xr:uid="{00000000-0005-0000-0000-000017020000}"/>
    <cellStyle name="Accent4 4 4" xfId="546" xr:uid="{00000000-0005-0000-0000-000018020000}"/>
    <cellStyle name="Accent4 5" xfId="547" xr:uid="{00000000-0005-0000-0000-000019020000}"/>
    <cellStyle name="Accent4 5 2" xfId="548" xr:uid="{00000000-0005-0000-0000-00001A020000}"/>
    <cellStyle name="Accent4 5 3" xfId="549" xr:uid="{00000000-0005-0000-0000-00001B020000}"/>
    <cellStyle name="Accent4 5 4" xfId="550" xr:uid="{00000000-0005-0000-0000-00001C020000}"/>
    <cellStyle name="Accent4 6" xfId="551" xr:uid="{00000000-0005-0000-0000-00001D020000}"/>
    <cellStyle name="Accent4 6 2" xfId="552" xr:uid="{00000000-0005-0000-0000-00001E020000}"/>
    <cellStyle name="Accent4 6 3" xfId="553" xr:uid="{00000000-0005-0000-0000-00001F020000}"/>
    <cellStyle name="Accent4 6 4" xfId="554" xr:uid="{00000000-0005-0000-0000-000020020000}"/>
    <cellStyle name="Accent4 7" xfId="555" xr:uid="{00000000-0005-0000-0000-000021020000}"/>
    <cellStyle name="Accent4 7 2" xfId="556" xr:uid="{00000000-0005-0000-0000-000022020000}"/>
    <cellStyle name="Accent4 7 3" xfId="557" xr:uid="{00000000-0005-0000-0000-000023020000}"/>
    <cellStyle name="Accent4 7 4" xfId="558" xr:uid="{00000000-0005-0000-0000-000024020000}"/>
    <cellStyle name="Accent4 8" xfId="559" xr:uid="{00000000-0005-0000-0000-000025020000}"/>
    <cellStyle name="Accent5 2" xfId="560" xr:uid="{00000000-0005-0000-0000-000026020000}"/>
    <cellStyle name="Accent5 2 2" xfId="561" xr:uid="{00000000-0005-0000-0000-000027020000}"/>
    <cellStyle name="Accent5 2 3" xfId="562" xr:uid="{00000000-0005-0000-0000-000028020000}"/>
    <cellStyle name="Accent5 2 4" xfId="563" xr:uid="{00000000-0005-0000-0000-000029020000}"/>
    <cellStyle name="Accent5 3" xfId="564" xr:uid="{00000000-0005-0000-0000-00002A020000}"/>
    <cellStyle name="Accent5 3 2" xfId="565" xr:uid="{00000000-0005-0000-0000-00002B020000}"/>
    <cellStyle name="Accent5 3 3" xfId="566" xr:uid="{00000000-0005-0000-0000-00002C020000}"/>
    <cellStyle name="Accent5 3 4" xfId="567" xr:uid="{00000000-0005-0000-0000-00002D020000}"/>
    <cellStyle name="Accent5 4" xfId="568" xr:uid="{00000000-0005-0000-0000-00002E020000}"/>
    <cellStyle name="Accent5 4 2" xfId="569" xr:uid="{00000000-0005-0000-0000-00002F020000}"/>
    <cellStyle name="Accent5 4 3" xfId="570" xr:uid="{00000000-0005-0000-0000-000030020000}"/>
    <cellStyle name="Accent5 4 4" xfId="571" xr:uid="{00000000-0005-0000-0000-000031020000}"/>
    <cellStyle name="Accent5 5" xfId="572" xr:uid="{00000000-0005-0000-0000-000032020000}"/>
    <cellStyle name="Accent5 5 2" xfId="573" xr:uid="{00000000-0005-0000-0000-000033020000}"/>
    <cellStyle name="Accent5 5 3" xfId="574" xr:uid="{00000000-0005-0000-0000-000034020000}"/>
    <cellStyle name="Accent5 5 4" xfId="575" xr:uid="{00000000-0005-0000-0000-000035020000}"/>
    <cellStyle name="Accent5 6" xfId="576" xr:uid="{00000000-0005-0000-0000-000036020000}"/>
    <cellStyle name="Accent5 6 2" xfId="577" xr:uid="{00000000-0005-0000-0000-000037020000}"/>
    <cellStyle name="Accent5 6 3" xfId="578" xr:uid="{00000000-0005-0000-0000-000038020000}"/>
    <cellStyle name="Accent5 6 4" xfId="579" xr:uid="{00000000-0005-0000-0000-000039020000}"/>
    <cellStyle name="Accent5 7" xfId="580" xr:uid="{00000000-0005-0000-0000-00003A020000}"/>
    <cellStyle name="Accent5 7 2" xfId="581" xr:uid="{00000000-0005-0000-0000-00003B020000}"/>
    <cellStyle name="Accent5 7 3" xfId="582" xr:uid="{00000000-0005-0000-0000-00003C020000}"/>
    <cellStyle name="Accent5 7 4" xfId="583" xr:uid="{00000000-0005-0000-0000-00003D020000}"/>
    <cellStyle name="Accent5 8" xfId="584" xr:uid="{00000000-0005-0000-0000-00003E020000}"/>
    <cellStyle name="Accent6 2" xfId="585" xr:uid="{00000000-0005-0000-0000-00003F020000}"/>
    <cellStyle name="Accent6 2 2" xfId="586" xr:uid="{00000000-0005-0000-0000-000040020000}"/>
    <cellStyle name="Accent6 2 3" xfId="587" xr:uid="{00000000-0005-0000-0000-000041020000}"/>
    <cellStyle name="Accent6 2 4" xfId="588" xr:uid="{00000000-0005-0000-0000-000042020000}"/>
    <cellStyle name="Accent6 3" xfId="589" xr:uid="{00000000-0005-0000-0000-000043020000}"/>
    <cellStyle name="Accent6 3 2" xfId="590" xr:uid="{00000000-0005-0000-0000-000044020000}"/>
    <cellStyle name="Accent6 3 3" xfId="591" xr:uid="{00000000-0005-0000-0000-000045020000}"/>
    <cellStyle name="Accent6 3 4" xfId="592" xr:uid="{00000000-0005-0000-0000-000046020000}"/>
    <cellStyle name="Accent6 4" xfId="593" xr:uid="{00000000-0005-0000-0000-000047020000}"/>
    <cellStyle name="Accent6 4 2" xfId="594" xr:uid="{00000000-0005-0000-0000-000048020000}"/>
    <cellStyle name="Accent6 4 3" xfId="595" xr:uid="{00000000-0005-0000-0000-000049020000}"/>
    <cellStyle name="Accent6 4 4" xfId="596" xr:uid="{00000000-0005-0000-0000-00004A020000}"/>
    <cellStyle name="Accent6 5" xfId="597" xr:uid="{00000000-0005-0000-0000-00004B020000}"/>
    <cellStyle name="Accent6 5 2" xfId="598" xr:uid="{00000000-0005-0000-0000-00004C020000}"/>
    <cellStyle name="Accent6 5 3" xfId="599" xr:uid="{00000000-0005-0000-0000-00004D020000}"/>
    <cellStyle name="Accent6 5 4" xfId="600" xr:uid="{00000000-0005-0000-0000-00004E020000}"/>
    <cellStyle name="Accent6 6" xfId="601" xr:uid="{00000000-0005-0000-0000-00004F020000}"/>
    <cellStyle name="Accent6 6 2" xfId="602" xr:uid="{00000000-0005-0000-0000-000050020000}"/>
    <cellStyle name="Accent6 6 3" xfId="603" xr:uid="{00000000-0005-0000-0000-000051020000}"/>
    <cellStyle name="Accent6 6 4" xfId="604" xr:uid="{00000000-0005-0000-0000-000052020000}"/>
    <cellStyle name="Accent6 7" xfId="605" xr:uid="{00000000-0005-0000-0000-000053020000}"/>
    <cellStyle name="Accent6 7 2" xfId="606" xr:uid="{00000000-0005-0000-0000-000054020000}"/>
    <cellStyle name="Accent6 7 3" xfId="607" xr:uid="{00000000-0005-0000-0000-000055020000}"/>
    <cellStyle name="Accent6 7 4" xfId="608" xr:uid="{00000000-0005-0000-0000-000056020000}"/>
    <cellStyle name="Accent6 8" xfId="609" xr:uid="{00000000-0005-0000-0000-000057020000}"/>
    <cellStyle name="Bad 2" xfId="610" xr:uid="{00000000-0005-0000-0000-000058020000}"/>
    <cellStyle name="Bad 2 2" xfId="611" xr:uid="{00000000-0005-0000-0000-000059020000}"/>
    <cellStyle name="Bad 2 3" xfId="612" xr:uid="{00000000-0005-0000-0000-00005A020000}"/>
    <cellStyle name="Bad 2 4" xfId="613" xr:uid="{00000000-0005-0000-0000-00005B020000}"/>
    <cellStyle name="Bad 3" xfId="614" xr:uid="{00000000-0005-0000-0000-00005C020000}"/>
    <cellStyle name="Bad 3 2" xfId="615" xr:uid="{00000000-0005-0000-0000-00005D020000}"/>
    <cellStyle name="Bad 3 3" xfId="616" xr:uid="{00000000-0005-0000-0000-00005E020000}"/>
    <cellStyle name="Bad 3 4" xfId="617" xr:uid="{00000000-0005-0000-0000-00005F020000}"/>
    <cellStyle name="Bad 4" xfId="618" xr:uid="{00000000-0005-0000-0000-000060020000}"/>
    <cellStyle name="Bad 4 2" xfId="619" xr:uid="{00000000-0005-0000-0000-000061020000}"/>
    <cellStyle name="Bad 4 3" xfId="620" xr:uid="{00000000-0005-0000-0000-000062020000}"/>
    <cellStyle name="Bad 4 4" xfId="621" xr:uid="{00000000-0005-0000-0000-000063020000}"/>
    <cellStyle name="Bad 5" xfId="622" xr:uid="{00000000-0005-0000-0000-000064020000}"/>
    <cellStyle name="Bad 5 2" xfId="623" xr:uid="{00000000-0005-0000-0000-000065020000}"/>
    <cellStyle name="Bad 5 3" xfId="624" xr:uid="{00000000-0005-0000-0000-000066020000}"/>
    <cellStyle name="Bad 5 4" xfId="625" xr:uid="{00000000-0005-0000-0000-000067020000}"/>
    <cellStyle name="Bad 6" xfId="626" xr:uid="{00000000-0005-0000-0000-000068020000}"/>
    <cellStyle name="Bad 6 2" xfId="627" xr:uid="{00000000-0005-0000-0000-000069020000}"/>
    <cellStyle name="Bad 6 3" xfId="628" xr:uid="{00000000-0005-0000-0000-00006A020000}"/>
    <cellStyle name="Bad 6 4" xfId="629" xr:uid="{00000000-0005-0000-0000-00006B020000}"/>
    <cellStyle name="Bad 7" xfId="630" xr:uid="{00000000-0005-0000-0000-00006C020000}"/>
    <cellStyle name="Bad 7 2" xfId="631" xr:uid="{00000000-0005-0000-0000-00006D020000}"/>
    <cellStyle name="Bad 7 3" xfId="632" xr:uid="{00000000-0005-0000-0000-00006E020000}"/>
    <cellStyle name="Bad 7 4" xfId="633" xr:uid="{00000000-0005-0000-0000-00006F020000}"/>
    <cellStyle name="Bad 8" xfId="634" xr:uid="{00000000-0005-0000-0000-000070020000}"/>
    <cellStyle name="Calculation 2" xfId="635" xr:uid="{00000000-0005-0000-0000-000071020000}"/>
    <cellStyle name="Calculation 2 2" xfId="636" xr:uid="{00000000-0005-0000-0000-000072020000}"/>
    <cellStyle name="Calculation 2 3" xfId="637" xr:uid="{00000000-0005-0000-0000-000073020000}"/>
    <cellStyle name="Calculation 2 4" xfId="638" xr:uid="{00000000-0005-0000-0000-000074020000}"/>
    <cellStyle name="Calculation 3" xfId="639" xr:uid="{00000000-0005-0000-0000-000075020000}"/>
    <cellStyle name="Calculation 3 2" xfId="640" xr:uid="{00000000-0005-0000-0000-000076020000}"/>
    <cellStyle name="Calculation 3 3" xfId="641" xr:uid="{00000000-0005-0000-0000-000077020000}"/>
    <cellStyle name="Calculation 3 4" xfId="642" xr:uid="{00000000-0005-0000-0000-000078020000}"/>
    <cellStyle name="Calculation 4" xfId="643" xr:uid="{00000000-0005-0000-0000-000079020000}"/>
    <cellStyle name="Calculation 4 2" xfId="644" xr:uid="{00000000-0005-0000-0000-00007A020000}"/>
    <cellStyle name="Calculation 4 3" xfId="645" xr:uid="{00000000-0005-0000-0000-00007B020000}"/>
    <cellStyle name="Calculation 4 4" xfId="646" xr:uid="{00000000-0005-0000-0000-00007C020000}"/>
    <cellStyle name="Calculation 5" xfId="647" xr:uid="{00000000-0005-0000-0000-00007D020000}"/>
    <cellStyle name="Calculation 5 2" xfId="648" xr:uid="{00000000-0005-0000-0000-00007E020000}"/>
    <cellStyle name="Calculation 5 3" xfId="649" xr:uid="{00000000-0005-0000-0000-00007F020000}"/>
    <cellStyle name="Calculation 5 4" xfId="650" xr:uid="{00000000-0005-0000-0000-000080020000}"/>
    <cellStyle name="Calculation 6" xfId="651" xr:uid="{00000000-0005-0000-0000-000081020000}"/>
    <cellStyle name="Calculation 6 2" xfId="652" xr:uid="{00000000-0005-0000-0000-000082020000}"/>
    <cellStyle name="Calculation 6 3" xfId="653" xr:uid="{00000000-0005-0000-0000-000083020000}"/>
    <cellStyle name="Calculation 6 4" xfId="654" xr:uid="{00000000-0005-0000-0000-000084020000}"/>
    <cellStyle name="Calculation 7" xfId="655" xr:uid="{00000000-0005-0000-0000-000085020000}"/>
    <cellStyle name="Calculation 7 2" xfId="656" xr:uid="{00000000-0005-0000-0000-000086020000}"/>
    <cellStyle name="Calculation 7 3" xfId="657" xr:uid="{00000000-0005-0000-0000-000087020000}"/>
    <cellStyle name="Calculation 7 4" xfId="658" xr:uid="{00000000-0005-0000-0000-000088020000}"/>
    <cellStyle name="Calculation 8" xfId="659" xr:uid="{00000000-0005-0000-0000-000089020000}"/>
    <cellStyle name="Check Cell 2" xfId="660" xr:uid="{00000000-0005-0000-0000-00008A020000}"/>
    <cellStyle name="Check Cell 2 2" xfId="661" xr:uid="{00000000-0005-0000-0000-00008B020000}"/>
    <cellStyle name="Check Cell 2 3" xfId="662" xr:uid="{00000000-0005-0000-0000-00008C020000}"/>
    <cellStyle name="Check Cell 2 4" xfId="663" xr:uid="{00000000-0005-0000-0000-00008D020000}"/>
    <cellStyle name="Check Cell 3" xfId="664" xr:uid="{00000000-0005-0000-0000-00008E020000}"/>
    <cellStyle name="Check Cell 3 2" xfId="665" xr:uid="{00000000-0005-0000-0000-00008F020000}"/>
    <cellStyle name="Check Cell 3 3" xfId="666" xr:uid="{00000000-0005-0000-0000-000090020000}"/>
    <cellStyle name="Check Cell 3 4" xfId="667" xr:uid="{00000000-0005-0000-0000-000091020000}"/>
    <cellStyle name="Check Cell 4" xfId="668" xr:uid="{00000000-0005-0000-0000-000092020000}"/>
    <cellStyle name="Check Cell 4 2" xfId="669" xr:uid="{00000000-0005-0000-0000-000093020000}"/>
    <cellStyle name="Check Cell 4 3" xfId="670" xr:uid="{00000000-0005-0000-0000-000094020000}"/>
    <cellStyle name="Check Cell 4 4" xfId="671" xr:uid="{00000000-0005-0000-0000-000095020000}"/>
    <cellStyle name="Check Cell 5" xfId="672" xr:uid="{00000000-0005-0000-0000-000096020000}"/>
    <cellStyle name="Check Cell 5 2" xfId="673" xr:uid="{00000000-0005-0000-0000-000097020000}"/>
    <cellStyle name="Check Cell 5 3" xfId="674" xr:uid="{00000000-0005-0000-0000-000098020000}"/>
    <cellStyle name="Check Cell 5 4" xfId="675" xr:uid="{00000000-0005-0000-0000-000099020000}"/>
    <cellStyle name="Check Cell 6" xfId="676" xr:uid="{00000000-0005-0000-0000-00009A020000}"/>
    <cellStyle name="Check Cell 6 2" xfId="677" xr:uid="{00000000-0005-0000-0000-00009B020000}"/>
    <cellStyle name="Check Cell 6 3" xfId="678" xr:uid="{00000000-0005-0000-0000-00009C020000}"/>
    <cellStyle name="Check Cell 6 4" xfId="679" xr:uid="{00000000-0005-0000-0000-00009D020000}"/>
    <cellStyle name="Check Cell 7" xfId="680" xr:uid="{00000000-0005-0000-0000-00009E020000}"/>
    <cellStyle name="Check Cell 7 2" xfId="681" xr:uid="{00000000-0005-0000-0000-00009F020000}"/>
    <cellStyle name="Check Cell 7 3" xfId="682" xr:uid="{00000000-0005-0000-0000-0000A0020000}"/>
    <cellStyle name="Check Cell 7 4" xfId="683" xr:uid="{00000000-0005-0000-0000-0000A1020000}"/>
    <cellStyle name="Check Cell 8" xfId="684" xr:uid="{00000000-0005-0000-0000-0000A2020000}"/>
    <cellStyle name="Comma" xfId="1" builtinId="3"/>
    <cellStyle name="Comma 10" xfId="685" xr:uid="{00000000-0005-0000-0000-0000A4020000}"/>
    <cellStyle name="Comma 10 2" xfId="686" xr:uid="{00000000-0005-0000-0000-0000A5020000}"/>
    <cellStyle name="Comma 10 3" xfId="687" xr:uid="{00000000-0005-0000-0000-0000A6020000}"/>
    <cellStyle name="Comma 11" xfId="688" xr:uid="{00000000-0005-0000-0000-0000A7020000}"/>
    <cellStyle name="Comma 11 2" xfId="689" xr:uid="{00000000-0005-0000-0000-0000A8020000}"/>
    <cellStyle name="Comma 12" xfId="690" xr:uid="{00000000-0005-0000-0000-0000A9020000}"/>
    <cellStyle name="Comma 12 2" xfId="691" xr:uid="{00000000-0005-0000-0000-0000AA020000}"/>
    <cellStyle name="Comma 13" xfId="692" xr:uid="{00000000-0005-0000-0000-0000AB020000}"/>
    <cellStyle name="Comma 13 2" xfId="693" xr:uid="{00000000-0005-0000-0000-0000AC020000}"/>
    <cellStyle name="Comma 14" xfId="694" xr:uid="{00000000-0005-0000-0000-0000AD020000}"/>
    <cellStyle name="Comma 14 2" xfId="695" xr:uid="{00000000-0005-0000-0000-0000AE020000}"/>
    <cellStyle name="Comma 15" xfId="696" xr:uid="{00000000-0005-0000-0000-0000AF020000}"/>
    <cellStyle name="Comma 15 2" xfId="697" xr:uid="{00000000-0005-0000-0000-0000B0020000}"/>
    <cellStyle name="Comma 16" xfId="698" xr:uid="{00000000-0005-0000-0000-0000B1020000}"/>
    <cellStyle name="Comma 16 2" xfId="699" xr:uid="{00000000-0005-0000-0000-0000B2020000}"/>
    <cellStyle name="Comma 17" xfId="700" xr:uid="{00000000-0005-0000-0000-0000B3020000}"/>
    <cellStyle name="Comma 17 2" xfId="701" xr:uid="{00000000-0005-0000-0000-0000B4020000}"/>
    <cellStyle name="Comma 18" xfId="702" xr:uid="{00000000-0005-0000-0000-0000B5020000}"/>
    <cellStyle name="Comma 19" xfId="703" xr:uid="{00000000-0005-0000-0000-0000B6020000}"/>
    <cellStyle name="Comma 2" xfId="3" xr:uid="{00000000-0005-0000-0000-0000B7020000}"/>
    <cellStyle name="Comma 2 2" xfId="704" xr:uid="{00000000-0005-0000-0000-0000B8020000}"/>
    <cellStyle name="Comma 2 3" xfId="705" xr:uid="{00000000-0005-0000-0000-0000B9020000}"/>
    <cellStyle name="Comma 2 3 2" xfId="706" xr:uid="{00000000-0005-0000-0000-0000BA020000}"/>
    <cellStyle name="Comma 2 4" xfId="707" xr:uid="{00000000-0005-0000-0000-0000BB020000}"/>
    <cellStyle name="Comma 2 5" xfId="708" xr:uid="{00000000-0005-0000-0000-0000BC020000}"/>
    <cellStyle name="Comma 2 6" xfId="709" xr:uid="{00000000-0005-0000-0000-0000BD020000}"/>
    <cellStyle name="Comma 2 7" xfId="710" xr:uid="{00000000-0005-0000-0000-0000BE020000}"/>
    <cellStyle name="Comma 2_2012-13 Distr" xfId="711" xr:uid="{00000000-0005-0000-0000-0000BF020000}"/>
    <cellStyle name="Comma 3" xfId="8" xr:uid="{00000000-0005-0000-0000-0000C0020000}"/>
    <cellStyle name="Comma 3 2" xfId="712" xr:uid="{00000000-0005-0000-0000-0000C1020000}"/>
    <cellStyle name="Comma 3 3" xfId="713" xr:uid="{00000000-0005-0000-0000-0000C2020000}"/>
    <cellStyle name="Comma 3 4" xfId="714" xr:uid="{00000000-0005-0000-0000-0000C3020000}"/>
    <cellStyle name="Comma 4" xfId="715" xr:uid="{00000000-0005-0000-0000-0000C4020000}"/>
    <cellStyle name="Comma 4 2" xfId="716" xr:uid="{00000000-0005-0000-0000-0000C5020000}"/>
    <cellStyle name="Comma 4 3" xfId="717" xr:uid="{00000000-0005-0000-0000-0000C6020000}"/>
    <cellStyle name="Comma 4 3 2" xfId="718" xr:uid="{00000000-0005-0000-0000-0000C7020000}"/>
    <cellStyle name="Comma 5" xfId="719" xr:uid="{00000000-0005-0000-0000-0000C8020000}"/>
    <cellStyle name="Comma 5 2" xfId="720" xr:uid="{00000000-0005-0000-0000-0000C9020000}"/>
    <cellStyle name="Comma 5 2 2" xfId="721" xr:uid="{00000000-0005-0000-0000-0000CA020000}"/>
    <cellStyle name="Comma 6" xfId="722" xr:uid="{00000000-0005-0000-0000-0000CB020000}"/>
    <cellStyle name="Comma 6 2" xfId="723" xr:uid="{00000000-0005-0000-0000-0000CC020000}"/>
    <cellStyle name="Comma 6 2 2" xfId="724" xr:uid="{00000000-0005-0000-0000-0000CD020000}"/>
    <cellStyle name="Comma 7" xfId="725" xr:uid="{00000000-0005-0000-0000-0000CE020000}"/>
    <cellStyle name="Comma 7 2" xfId="726" xr:uid="{00000000-0005-0000-0000-0000CF020000}"/>
    <cellStyle name="Comma 8" xfId="727" xr:uid="{00000000-0005-0000-0000-0000D0020000}"/>
    <cellStyle name="Comma 8 2" xfId="728" xr:uid="{00000000-0005-0000-0000-0000D1020000}"/>
    <cellStyle name="Comma 9" xfId="729" xr:uid="{00000000-0005-0000-0000-0000D2020000}"/>
    <cellStyle name="Comma 9 2" xfId="730" xr:uid="{00000000-0005-0000-0000-0000D3020000}"/>
    <cellStyle name="Comma 9 3" xfId="731" xr:uid="{00000000-0005-0000-0000-0000D4020000}"/>
    <cellStyle name="Currency" xfId="1185" builtinId="4"/>
    <cellStyle name="Currency [0] 2" xfId="732" xr:uid="{00000000-0005-0000-0000-0000D6020000}"/>
    <cellStyle name="Currency 10" xfId="733" xr:uid="{00000000-0005-0000-0000-0000D7020000}"/>
    <cellStyle name="Currency 10 2" xfId="734" xr:uid="{00000000-0005-0000-0000-0000D8020000}"/>
    <cellStyle name="Currency 11" xfId="735" xr:uid="{00000000-0005-0000-0000-0000D9020000}"/>
    <cellStyle name="Currency 11 2" xfId="736" xr:uid="{00000000-0005-0000-0000-0000DA020000}"/>
    <cellStyle name="Currency 12" xfId="737" xr:uid="{00000000-0005-0000-0000-0000DB020000}"/>
    <cellStyle name="Currency 2" xfId="9" xr:uid="{00000000-0005-0000-0000-0000DC020000}"/>
    <cellStyle name="Currency 2 2" xfId="738" xr:uid="{00000000-0005-0000-0000-0000DD020000}"/>
    <cellStyle name="Currency 2 3" xfId="739" xr:uid="{00000000-0005-0000-0000-0000DE020000}"/>
    <cellStyle name="Currency 2 4" xfId="740" xr:uid="{00000000-0005-0000-0000-0000DF020000}"/>
    <cellStyle name="Currency 3" xfId="4" xr:uid="{00000000-0005-0000-0000-0000E0020000}"/>
    <cellStyle name="Currency 3 2" xfId="741" xr:uid="{00000000-0005-0000-0000-0000E1020000}"/>
    <cellStyle name="Currency 3 3" xfId="742" xr:uid="{00000000-0005-0000-0000-0000E2020000}"/>
    <cellStyle name="Currency 3 4" xfId="743" xr:uid="{00000000-0005-0000-0000-0000E3020000}"/>
    <cellStyle name="Currency 3 5" xfId="744" xr:uid="{00000000-0005-0000-0000-0000E4020000}"/>
    <cellStyle name="Currency 4" xfId="745" xr:uid="{00000000-0005-0000-0000-0000E5020000}"/>
    <cellStyle name="Currency 4 2" xfId="746" xr:uid="{00000000-0005-0000-0000-0000E6020000}"/>
    <cellStyle name="Currency 4 3" xfId="747" xr:uid="{00000000-0005-0000-0000-0000E7020000}"/>
    <cellStyle name="Currency 4 4" xfId="748" xr:uid="{00000000-0005-0000-0000-0000E8020000}"/>
    <cellStyle name="Currency 5" xfId="749" xr:uid="{00000000-0005-0000-0000-0000E9020000}"/>
    <cellStyle name="Currency 5 2" xfId="750" xr:uid="{00000000-0005-0000-0000-0000EA020000}"/>
    <cellStyle name="Currency 5 3" xfId="751" xr:uid="{00000000-0005-0000-0000-0000EB020000}"/>
    <cellStyle name="Currency 6" xfId="752" xr:uid="{00000000-0005-0000-0000-0000EC020000}"/>
    <cellStyle name="Currency 7" xfId="753" xr:uid="{00000000-0005-0000-0000-0000ED020000}"/>
    <cellStyle name="Currency 8" xfId="754" xr:uid="{00000000-0005-0000-0000-0000EE020000}"/>
    <cellStyle name="Currency 9" xfId="755" xr:uid="{00000000-0005-0000-0000-0000EF020000}"/>
    <cellStyle name="Currency 9 2" xfId="756" xr:uid="{00000000-0005-0000-0000-0000F0020000}"/>
    <cellStyle name="Explanatory Text 2" xfId="757" xr:uid="{00000000-0005-0000-0000-0000F1020000}"/>
    <cellStyle name="Explanatory Text 2 2" xfId="758" xr:uid="{00000000-0005-0000-0000-0000F2020000}"/>
    <cellStyle name="Explanatory Text 2 3" xfId="759" xr:uid="{00000000-0005-0000-0000-0000F3020000}"/>
    <cellStyle name="Explanatory Text 2 4" xfId="760" xr:uid="{00000000-0005-0000-0000-0000F4020000}"/>
    <cellStyle name="Explanatory Text 3" xfId="761" xr:uid="{00000000-0005-0000-0000-0000F5020000}"/>
    <cellStyle name="Explanatory Text 3 2" xfId="762" xr:uid="{00000000-0005-0000-0000-0000F6020000}"/>
    <cellStyle name="Explanatory Text 3 3" xfId="763" xr:uid="{00000000-0005-0000-0000-0000F7020000}"/>
    <cellStyle name="Explanatory Text 3 4" xfId="764" xr:uid="{00000000-0005-0000-0000-0000F8020000}"/>
    <cellStyle name="Explanatory Text 4" xfId="765" xr:uid="{00000000-0005-0000-0000-0000F9020000}"/>
    <cellStyle name="Explanatory Text 4 2" xfId="766" xr:uid="{00000000-0005-0000-0000-0000FA020000}"/>
    <cellStyle name="Explanatory Text 4 3" xfId="767" xr:uid="{00000000-0005-0000-0000-0000FB020000}"/>
    <cellStyle name="Explanatory Text 4 4" xfId="768" xr:uid="{00000000-0005-0000-0000-0000FC020000}"/>
    <cellStyle name="Explanatory Text 5" xfId="769" xr:uid="{00000000-0005-0000-0000-0000FD020000}"/>
    <cellStyle name="Explanatory Text 5 2" xfId="770" xr:uid="{00000000-0005-0000-0000-0000FE020000}"/>
    <cellStyle name="Explanatory Text 5 3" xfId="771" xr:uid="{00000000-0005-0000-0000-0000FF020000}"/>
    <cellStyle name="Explanatory Text 5 4" xfId="772" xr:uid="{00000000-0005-0000-0000-000000030000}"/>
    <cellStyle name="Explanatory Text 6" xfId="773" xr:uid="{00000000-0005-0000-0000-000001030000}"/>
    <cellStyle name="Explanatory Text 6 2" xfId="774" xr:uid="{00000000-0005-0000-0000-000002030000}"/>
    <cellStyle name="Explanatory Text 6 3" xfId="775" xr:uid="{00000000-0005-0000-0000-000003030000}"/>
    <cellStyle name="Explanatory Text 6 4" xfId="776" xr:uid="{00000000-0005-0000-0000-000004030000}"/>
    <cellStyle name="Explanatory Text 7" xfId="777" xr:uid="{00000000-0005-0000-0000-000005030000}"/>
    <cellStyle name="Explanatory Text 7 2" xfId="778" xr:uid="{00000000-0005-0000-0000-000006030000}"/>
    <cellStyle name="Explanatory Text 7 3" xfId="779" xr:uid="{00000000-0005-0000-0000-000007030000}"/>
    <cellStyle name="Explanatory Text 7 4" xfId="780" xr:uid="{00000000-0005-0000-0000-000008030000}"/>
    <cellStyle name="Explanatory Text 8" xfId="781" xr:uid="{00000000-0005-0000-0000-000009030000}"/>
    <cellStyle name="Good 2" xfId="782" xr:uid="{00000000-0005-0000-0000-00000A030000}"/>
    <cellStyle name="Good 2 2" xfId="783" xr:uid="{00000000-0005-0000-0000-00000B030000}"/>
    <cellStyle name="Good 2 3" xfId="784" xr:uid="{00000000-0005-0000-0000-00000C030000}"/>
    <cellStyle name="Good 2 4" xfId="785" xr:uid="{00000000-0005-0000-0000-00000D030000}"/>
    <cellStyle name="Good 3" xfId="786" xr:uid="{00000000-0005-0000-0000-00000E030000}"/>
    <cellStyle name="Good 3 2" xfId="787" xr:uid="{00000000-0005-0000-0000-00000F030000}"/>
    <cellStyle name="Good 3 3" xfId="788" xr:uid="{00000000-0005-0000-0000-000010030000}"/>
    <cellStyle name="Good 3 4" xfId="789" xr:uid="{00000000-0005-0000-0000-000011030000}"/>
    <cellStyle name="Good 4" xfId="790" xr:uid="{00000000-0005-0000-0000-000012030000}"/>
    <cellStyle name="Good 4 2" xfId="791" xr:uid="{00000000-0005-0000-0000-000013030000}"/>
    <cellStyle name="Good 4 3" xfId="792" xr:uid="{00000000-0005-0000-0000-000014030000}"/>
    <cellStyle name="Good 4 4" xfId="793" xr:uid="{00000000-0005-0000-0000-000015030000}"/>
    <cellStyle name="Good 5" xfId="794" xr:uid="{00000000-0005-0000-0000-000016030000}"/>
    <cellStyle name="Good 5 2" xfId="795" xr:uid="{00000000-0005-0000-0000-000017030000}"/>
    <cellStyle name="Good 5 3" xfId="796" xr:uid="{00000000-0005-0000-0000-000018030000}"/>
    <cellStyle name="Good 5 4" xfId="797" xr:uid="{00000000-0005-0000-0000-000019030000}"/>
    <cellStyle name="Good 6" xfId="798" xr:uid="{00000000-0005-0000-0000-00001A030000}"/>
    <cellStyle name="Good 6 2" xfId="799" xr:uid="{00000000-0005-0000-0000-00001B030000}"/>
    <cellStyle name="Good 6 3" xfId="800" xr:uid="{00000000-0005-0000-0000-00001C030000}"/>
    <cellStyle name="Good 6 4" xfId="801" xr:uid="{00000000-0005-0000-0000-00001D030000}"/>
    <cellStyle name="Good 7" xfId="802" xr:uid="{00000000-0005-0000-0000-00001E030000}"/>
    <cellStyle name="Good 7 2" xfId="803" xr:uid="{00000000-0005-0000-0000-00001F030000}"/>
    <cellStyle name="Good 7 3" xfId="804" xr:uid="{00000000-0005-0000-0000-000020030000}"/>
    <cellStyle name="Good 7 4" xfId="805" xr:uid="{00000000-0005-0000-0000-000021030000}"/>
    <cellStyle name="Good 8" xfId="806" xr:uid="{00000000-0005-0000-0000-000022030000}"/>
    <cellStyle name="Heading 1 2" xfId="807" xr:uid="{00000000-0005-0000-0000-000023030000}"/>
    <cellStyle name="Heading 1 2 2" xfId="808" xr:uid="{00000000-0005-0000-0000-000024030000}"/>
    <cellStyle name="Heading 1 2 3" xfId="809" xr:uid="{00000000-0005-0000-0000-000025030000}"/>
    <cellStyle name="Heading 1 2 4" xfId="810" xr:uid="{00000000-0005-0000-0000-000026030000}"/>
    <cellStyle name="Heading 1 3" xfId="811" xr:uid="{00000000-0005-0000-0000-000027030000}"/>
    <cellStyle name="Heading 1 3 2" xfId="812" xr:uid="{00000000-0005-0000-0000-000028030000}"/>
    <cellStyle name="Heading 1 3 3" xfId="813" xr:uid="{00000000-0005-0000-0000-000029030000}"/>
    <cellStyle name="Heading 1 3 4" xfId="814" xr:uid="{00000000-0005-0000-0000-00002A030000}"/>
    <cellStyle name="Heading 1 4" xfId="815" xr:uid="{00000000-0005-0000-0000-00002B030000}"/>
    <cellStyle name="Heading 1 4 2" xfId="816" xr:uid="{00000000-0005-0000-0000-00002C030000}"/>
    <cellStyle name="Heading 1 4 3" xfId="817" xr:uid="{00000000-0005-0000-0000-00002D030000}"/>
    <cellStyle name="Heading 1 4 4" xfId="818" xr:uid="{00000000-0005-0000-0000-00002E030000}"/>
    <cellStyle name="Heading 1 5" xfId="819" xr:uid="{00000000-0005-0000-0000-00002F030000}"/>
    <cellStyle name="Heading 1 5 2" xfId="820" xr:uid="{00000000-0005-0000-0000-000030030000}"/>
    <cellStyle name="Heading 1 5 3" xfId="821" xr:uid="{00000000-0005-0000-0000-000031030000}"/>
    <cellStyle name="Heading 1 5 4" xfId="822" xr:uid="{00000000-0005-0000-0000-000032030000}"/>
    <cellStyle name="Heading 1 6" xfId="823" xr:uid="{00000000-0005-0000-0000-000033030000}"/>
    <cellStyle name="Heading 1 6 2" xfId="824" xr:uid="{00000000-0005-0000-0000-000034030000}"/>
    <cellStyle name="Heading 1 6 3" xfId="825" xr:uid="{00000000-0005-0000-0000-000035030000}"/>
    <cellStyle name="Heading 1 6 4" xfId="826" xr:uid="{00000000-0005-0000-0000-000036030000}"/>
    <cellStyle name="Heading 1 7" xfId="827" xr:uid="{00000000-0005-0000-0000-000037030000}"/>
    <cellStyle name="Heading 1 7 2" xfId="828" xr:uid="{00000000-0005-0000-0000-000038030000}"/>
    <cellStyle name="Heading 1 7 3" xfId="829" xr:uid="{00000000-0005-0000-0000-000039030000}"/>
    <cellStyle name="Heading 1 7 4" xfId="830" xr:uid="{00000000-0005-0000-0000-00003A030000}"/>
    <cellStyle name="Heading 1 8" xfId="831" xr:uid="{00000000-0005-0000-0000-00003B030000}"/>
    <cellStyle name="Heading 2 2" xfId="832" xr:uid="{00000000-0005-0000-0000-00003C030000}"/>
    <cellStyle name="Heading 2 2 2" xfId="833" xr:uid="{00000000-0005-0000-0000-00003D030000}"/>
    <cellStyle name="Heading 2 2 3" xfId="834" xr:uid="{00000000-0005-0000-0000-00003E030000}"/>
    <cellStyle name="Heading 2 2 4" xfId="835" xr:uid="{00000000-0005-0000-0000-00003F030000}"/>
    <cellStyle name="Heading 2 3" xfId="836" xr:uid="{00000000-0005-0000-0000-000040030000}"/>
    <cellStyle name="Heading 2 3 2" xfId="837" xr:uid="{00000000-0005-0000-0000-000041030000}"/>
    <cellStyle name="Heading 2 3 3" xfId="838" xr:uid="{00000000-0005-0000-0000-000042030000}"/>
    <cellStyle name="Heading 2 3 4" xfId="839" xr:uid="{00000000-0005-0000-0000-000043030000}"/>
    <cellStyle name="Heading 2 4" xfId="840" xr:uid="{00000000-0005-0000-0000-000044030000}"/>
    <cellStyle name="Heading 2 4 2" xfId="841" xr:uid="{00000000-0005-0000-0000-000045030000}"/>
    <cellStyle name="Heading 2 4 3" xfId="842" xr:uid="{00000000-0005-0000-0000-000046030000}"/>
    <cellStyle name="Heading 2 4 4" xfId="843" xr:uid="{00000000-0005-0000-0000-000047030000}"/>
    <cellStyle name="Heading 2 5" xfId="844" xr:uid="{00000000-0005-0000-0000-000048030000}"/>
    <cellStyle name="Heading 2 5 2" xfId="845" xr:uid="{00000000-0005-0000-0000-000049030000}"/>
    <cellStyle name="Heading 2 5 3" xfId="846" xr:uid="{00000000-0005-0000-0000-00004A030000}"/>
    <cellStyle name="Heading 2 5 4" xfId="847" xr:uid="{00000000-0005-0000-0000-00004B030000}"/>
    <cellStyle name="Heading 2 6" xfId="848" xr:uid="{00000000-0005-0000-0000-00004C030000}"/>
    <cellStyle name="Heading 2 6 2" xfId="849" xr:uid="{00000000-0005-0000-0000-00004D030000}"/>
    <cellStyle name="Heading 2 6 3" xfId="850" xr:uid="{00000000-0005-0000-0000-00004E030000}"/>
    <cellStyle name="Heading 2 6 4" xfId="851" xr:uid="{00000000-0005-0000-0000-00004F030000}"/>
    <cellStyle name="Heading 2 7" xfId="852" xr:uid="{00000000-0005-0000-0000-000050030000}"/>
    <cellStyle name="Heading 2 7 2" xfId="853" xr:uid="{00000000-0005-0000-0000-000051030000}"/>
    <cellStyle name="Heading 2 7 3" xfId="854" xr:uid="{00000000-0005-0000-0000-000052030000}"/>
    <cellStyle name="Heading 2 7 4" xfId="855" xr:uid="{00000000-0005-0000-0000-000053030000}"/>
    <cellStyle name="Heading 2 8" xfId="856" xr:uid="{00000000-0005-0000-0000-000054030000}"/>
    <cellStyle name="Heading 3 2" xfId="857" xr:uid="{00000000-0005-0000-0000-000055030000}"/>
    <cellStyle name="Heading 3 2 2" xfId="858" xr:uid="{00000000-0005-0000-0000-000056030000}"/>
    <cellStyle name="Heading 3 2 3" xfId="859" xr:uid="{00000000-0005-0000-0000-000057030000}"/>
    <cellStyle name="Heading 3 2 4" xfId="860" xr:uid="{00000000-0005-0000-0000-000058030000}"/>
    <cellStyle name="Heading 3 3" xfId="861" xr:uid="{00000000-0005-0000-0000-000059030000}"/>
    <cellStyle name="Heading 3 3 2" xfId="862" xr:uid="{00000000-0005-0000-0000-00005A030000}"/>
    <cellStyle name="Heading 3 3 3" xfId="863" xr:uid="{00000000-0005-0000-0000-00005B030000}"/>
    <cellStyle name="Heading 3 3 4" xfId="864" xr:uid="{00000000-0005-0000-0000-00005C030000}"/>
    <cellStyle name="Heading 3 4" xfId="865" xr:uid="{00000000-0005-0000-0000-00005D030000}"/>
    <cellStyle name="Heading 3 4 2" xfId="866" xr:uid="{00000000-0005-0000-0000-00005E030000}"/>
    <cellStyle name="Heading 3 4 3" xfId="867" xr:uid="{00000000-0005-0000-0000-00005F030000}"/>
    <cellStyle name="Heading 3 4 4" xfId="868" xr:uid="{00000000-0005-0000-0000-000060030000}"/>
    <cellStyle name="Heading 3 5" xfId="869" xr:uid="{00000000-0005-0000-0000-000061030000}"/>
    <cellStyle name="Heading 3 5 2" xfId="870" xr:uid="{00000000-0005-0000-0000-000062030000}"/>
    <cellStyle name="Heading 3 5 3" xfId="871" xr:uid="{00000000-0005-0000-0000-000063030000}"/>
    <cellStyle name="Heading 3 5 4" xfId="872" xr:uid="{00000000-0005-0000-0000-000064030000}"/>
    <cellStyle name="Heading 3 6" xfId="873" xr:uid="{00000000-0005-0000-0000-000065030000}"/>
    <cellStyle name="Heading 3 6 2" xfId="874" xr:uid="{00000000-0005-0000-0000-000066030000}"/>
    <cellStyle name="Heading 3 6 3" xfId="875" xr:uid="{00000000-0005-0000-0000-000067030000}"/>
    <cellStyle name="Heading 3 6 4" xfId="876" xr:uid="{00000000-0005-0000-0000-000068030000}"/>
    <cellStyle name="Heading 3 7" xfId="877" xr:uid="{00000000-0005-0000-0000-000069030000}"/>
    <cellStyle name="Heading 3 7 2" xfId="878" xr:uid="{00000000-0005-0000-0000-00006A030000}"/>
    <cellStyle name="Heading 3 7 3" xfId="879" xr:uid="{00000000-0005-0000-0000-00006B030000}"/>
    <cellStyle name="Heading 3 7 4" xfId="880" xr:uid="{00000000-0005-0000-0000-00006C030000}"/>
    <cellStyle name="Heading 3 8" xfId="881" xr:uid="{00000000-0005-0000-0000-00006D030000}"/>
    <cellStyle name="Heading 4 2" xfId="882" xr:uid="{00000000-0005-0000-0000-00006E030000}"/>
    <cellStyle name="Heading 4 2 2" xfId="883" xr:uid="{00000000-0005-0000-0000-00006F030000}"/>
    <cellStyle name="Heading 4 2 3" xfId="884" xr:uid="{00000000-0005-0000-0000-000070030000}"/>
    <cellStyle name="Heading 4 2 4" xfId="885" xr:uid="{00000000-0005-0000-0000-000071030000}"/>
    <cellStyle name="Heading 4 3" xfId="886" xr:uid="{00000000-0005-0000-0000-000072030000}"/>
    <cellStyle name="Heading 4 3 2" xfId="887" xr:uid="{00000000-0005-0000-0000-000073030000}"/>
    <cellStyle name="Heading 4 3 3" xfId="888" xr:uid="{00000000-0005-0000-0000-000074030000}"/>
    <cellStyle name="Heading 4 3 4" xfId="889" xr:uid="{00000000-0005-0000-0000-000075030000}"/>
    <cellStyle name="Heading 4 4" xfId="890" xr:uid="{00000000-0005-0000-0000-000076030000}"/>
    <cellStyle name="Heading 4 4 2" xfId="891" xr:uid="{00000000-0005-0000-0000-000077030000}"/>
    <cellStyle name="Heading 4 4 3" xfId="892" xr:uid="{00000000-0005-0000-0000-000078030000}"/>
    <cellStyle name="Heading 4 4 4" xfId="893" xr:uid="{00000000-0005-0000-0000-000079030000}"/>
    <cellStyle name="Heading 4 5" xfId="894" xr:uid="{00000000-0005-0000-0000-00007A030000}"/>
    <cellStyle name="Heading 4 5 2" xfId="895" xr:uid="{00000000-0005-0000-0000-00007B030000}"/>
    <cellStyle name="Heading 4 5 3" xfId="896" xr:uid="{00000000-0005-0000-0000-00007C030000}"/>
    <cellStyle name="Heading 4 5 4" xfId="897" xr:uid="{00000000-0005-0000-0000-00007D030000}"/>
    <cellStyle name="Heading 4 6" xfId="898" xr:uid="{00000000-0005-0000-0000-00007E030000}"/>
    <cellStyle name="Heading 4 6 2" xfId="899" xr:uid="{00000000-0005-0000-0000-00007F030000}"/>
    <cellStyle name="Heading 4 6 3" xfId="900" xr:uid="{00000000-0005-0000-0000-000080030000}"/>
    <cellStyle name="Heading 4 6 4" xfId="901" xr:uid="{00000000-0005-0000-0000-000081030000}"/>
    <cellStyle name="Heading 4 7" xfId="902" xr:uid="{00000000-0005-0000-0000-000082030000}"/>
    <cellStyle name="Heading 4 7 2" xfId="903" xr:uid="{00000000-0005-0000-0000-000083030000}"/>
    <cellStyle name="Heading 4 7 3" xfId="904" xr:uid="{00000000-0005-0000-0000-000084030000}"/>
    <cellStyle name="Heading 4 7 4" xfId="905" xr:uid="{00000000-0005-0000-0000-000085030000}"/>
    <cellStyle name="Heading 4 8" xfId="906" xr:uid="{00000000-0005-0000-0000-000086030000}"/>
    <cellStyle name="Input 2" xfId="907" xr:uid="{00000000-0005-0000-0000-000087030000}"/>
    <cellStyle name="Input 2 2" xfId="908" xr:uid="{00000000-0005-0000-0000-000088030000}"/>
    <cellStyle name="Input 2 3" xfId="909" xr:uid="{00000000-0005-0000-0000-000089030000}"/>
    <cellStyle name="Input 2 4" xfId="910" xr:uid="{00000000-0005-0000-0000-00008A030000}"/>
    <cellStyle name="Input 3" xfId="911" xr:uid="{00000000-0005-0000-0000-00008B030000}"/>
    <cellStyle name="Input 3 2" xfId="912" xr:uid="{00000000-0005-0000-0000-00008C030000}"/>
    <cellStyle name="Input 3 3" xfId="913" xr:uid="{00000000-0005-0000-0000-00008D030000}"/>
    <cellStyle name="Input 3 4" xfId="914" xr:uid="{00000000-0005-0000-0000-00008E030000}"/>
    <cellStyle name="Input 4" xfId="915" xr:uid="{00000000-0005-0000-0000-00008F030000}"/>
    <cellStyle name="Input 4 2" xfId="916" xr:uid="{00000000-0005-0000-0000-000090030000}"/>
    <cellStyle name="Input 4 3" xfId="917" xr:uid="{00000000-0005-0000-0000-000091030000}"/>
    <cellStyle name="Input 4 4" xfId="918" xr:uid="{00000000-0005-0000-0000-000092030000}"/>
    <cellStyle name="Input 5" xfId="919" xr:uid="{00000000-0005-0000-0000-000093030000}"/>
    <cellStyle name="Input 5 2" xfId="920" xr:uid="{00000000-0005-0000-0000-000094030000}"/>
    <cellStyle name="Input 5 3" xfId="921" xr:uid="{00000000-0005-0000-0000-000095030000}"/>
    <cellStyle name="Input 5 4" xfId="922" xr:uid="{00000000-0005-0000-0000-000096030000}"/>
    <cellStyle name="Input 6" xfId="923" xr:uid="{00000000-0005-0000-0000-000097030000}"/>
    <cellStyle name="Input 6 2" xfId="924" xr:uid="{00000000-0005-0000-0000-000098030000}"/>
    <cellStyle name="Input 6 3" xfId="925" xr:uid="{00000000-0005-0000-0000-000099030000}"/>
    <cellStyle name="Input 6 4" xfId="926" xr:uid="{00000000-0005-0000-0000-00009A030000}"/>
    <cellStyle name="Input 7" xfId="927" xr:uid="{00000000-0005-0000-0000-00009B030000}"/>
    <cellStyle name="Input 7 2" xfId="928" xr:uid="{00000000-0005-0000-0000-00009C030000}"/>
    <cellStyle name="Input 7 3" xfId="929" xr:uid="{00000000-0005-0000-0000-00009D030000}"/>
    <cellStyle name="Input 7 4" xfId="930" xr:uid="{00000000-0005-0000-0000-00009E030000}"/>
    <cellStyle name="Input 8" xfId="931" xr:uid="{00000000-0005-0000-0000-00009F030000}"/>
    <cellStyle name="Linked Cell 2" xfId="932" xr:uid="{00000000-0005-0000-0000-0000A0030000}"/>
    <cellStyle name="Linked Cell 2 2" xfId="933" xr:uid="{00000000-0005-0000-0000-0000A1030000}"/>
    <cellStyle name="Linked Cell 2 3" xfId="934" xr:uid="{00000000-0005-0000-0000-0000A2030000}"/>
    <cellStyle name="Linked Cell 2 4" xfId="935" xr:uid="{00000000-0005-0000-0000-0000A3030000}"/>
    <cellStyle name="Linked Cell 3" xfId="936" xr:uid="{00000000-0005-0000-0000-0000A4030000}"/>
    <cellStyle name="Linked Cell 3 2" xfId="937" xr:uid="{00000000-0005-0000-0000-0000A5030000}"/>
    <cellStyle name="Linked Cell 3 3" xfId="938" xr:uid="{00000000-0005-0000-0000-0000A6030000}"/>
    <cellStyle name="Linked Cell 3 4" xfId="939" xr:uid="{00000000-0005-0000-0000-0000A7030000}"/>
    <cellStyle name="Linked Cell 4" xfId="940" xr:uid="{00000000-0005-0000-0000-0000A8030000}"/>
    <cellStyle name="Linked Cell 4 2" xfId="941" xr:uid="{00000000-0005-0000-0000-0000A9030000}"/>
    <cellStyle name="Linked Cell 4 3" xfId="942" xr:uid="{00000000-0005-0000-0000-0000AA030000}"/>
    <cellStyle name="Linked Cell 4 4" xfId="943" xr:uid="{00000000-0005-0000-0000-0000AB030000}"/>
    <cellStyle name="Linked Cell 5" xfId="944" xr:uid="{00000000-0005-0000-0000-0000AC030000}"/>
    <cellStyle name="Linked Cell 5 2" xfId="945" xr:uid="{00000000-0005-0000-0000-0000AD030000}"/>
    <cellStyle name="Linked Cell 5 3" xfId="946" xr:uid="{00000000-0005-0000-0000-0000AE030000}"/>
    <cellStyle name="Linked Cell 5 4" xfId="947" xr:uid="{00000000-0005-0000-0000-0000AF030000}"/>
    <cellStyle name="Linked Cell 6" xfId="948" xr:uid="{00000000-0005-0000-0000-0000B0030000}"/>
    <cellStyle name="Linked Cell 6 2" xfId="949" xr:uid="{00000000-0005-0000-0000-0000B1030000}"/>
    <cellStyle name="Linked Cell 6 3" xfId="950" xr:uid="{00000000-0005-0000-0000-0000B2030000}"/>
    <cellStyle name="Linked Cell 6 4" xfId="951" xr:uid="{00000000-0005-0000-0000-0000B3030000}"/>
    <cellStyle name="Linked Cell 7" xfId="952" xr:uid="{00000000-0005-0000-0000-0000B4030000}"/>
    <cellStyle name="Linked Cell 7 2" xfId="953" xr:uid="{00000000-0005-0000-0000-0000B5030000}"/>
    <cellStyle name="Linked Cell 7 3" xfId="954" xr:uid="{00000000-0005-0000-0000-0000B6030000}"/>
    <cellStyle name="Linked Cell 7 4" xfId="955" xr:uid="{00000000-0005-0000-0000-0000B7030000}"/>
    <cellStyle name="Linked Cell 8" xfId="956" xr:uid="{00000000-0005-0000-0000-0000B8030000}"/>
    <cellStyle name="Neutral 2" xfId="957" xr:uid="{00000000-0005-0000-0000-0000B9030000}"/>
    <cellStyle name="Neutral 2 2" xfId="958" xr:uid="{00000000-0005-0000-0000-0000BA030000}"/>
    <cellStyle name="Neutral 2 3" xfId="959" xr:uid="{00000000-0005-0000-0000-0000BB030000}"/>
    <cellStyle name="Neutral 2 4" xfId="960" xr:uid="{00000000-0005-0000-0000-0000BC030000}"/>
    <cellStyle name="Neutral 3" xfId="961" xr:uid="{00000000-0005-0000-0000-0000BD030000}"/>
    <cellStyle name="Neutral 3 2" xfId="962" xr:uid="{00000000-0005-0000-0000-0000BE030000}"/>
    <cellStyle name="Neutral 3 3" xfId="963" xr:uid="{00000000-0005-0000-0000-0000BF030000}"/>
    <cellStyle name="Neutral 3 4" xfId="964" xr:uid="{00000000-0005-0000-0000-0000C0030000}"/>
    <cellStyle name="Neutral 4" xfId="965" xr:uid="{00000000-0005-0000-0000-0000C1030000}"/>
    <cellStyle name="Neutral 4 2" xfId="966" xr:uid="{00000000-0005-0000-0000-0000C2030000}"/>
    <cellStyle name="Neutral 4 3" xfId="967" xr:uid="{00000000-0005-0000-0000-0000C3030000}"/>
    <cellStyle name="Neutral 4 4" xfId="968" xr:uid="{00000000-0005-0000-0000-0000C4030000}"/>
    <cellStyle name="Neutral 5" xfId="969" xr:uid="{00000000-0005-0000-0000-0000C5030000}"/>
    <cellStyle name="Neutral 5 2" xfId="970" xr:uid="{00000000-0005-0000-0000-0000C6030000}"/>
    <cellStyle name="Neutral 5 3" xfId="971" xr:uid="{00000000-0005-0000-0000-0000C7030000}"/>
    <cellStyle name="Neutral 5 4" xfId="972" xr:uid="{00000000-0005-0000-0000-0000C8030000}"/>
    <cellStyle name="Neutral 6" xfId="973" xr:uid="{00000000-0005-0000-0000-0000C9030000}"/>
    <cellStyle name="Neutral 6 2" xfId="974" xr:uid="{00000000-0005-0000-0000-0000CA030000}"/>
    <cellStyle name="Neutral 6 3" xfId="975" xr:uid="{00000000-0005-0000-0000-0000CB030000}"/>
    <cellStyle name="Neutral 6 4" xfId="976" xr:uid="{00000000-0005-0000-0000-0000CC030000}"/>
    <cellStyle name="Neutral 7" xfId="977" xr:uid="{00000000-0005-0000-0000-0000CD030000}"/>
    <cellStyle name="Neutral 7 2" xfId="978" xr:uid="{00000000-0005-0000-0000-0000CE030000}"/>
    <cellStyle name="Neutral 7 3" xfId="979" xr:uid="{00000000-0005-0000-0000-0000CF030000}"/>
    <cellStyle name="Neutral 7 4" xfId="980" xr:uid="{00000000-0005-0000-0000-0000D0030000}"/>
    <cellStyle name="Neutral 8" xfId="981" xr:uid="{00000000-0005-0000-0000-0000D1030000}"/>
    <cellStyle name="Normal" xfId="0" builtinId="0"/>
    <cellStyle name="Normal 10" xfId="982" xr:uid="{00000000-0005-0000-0000-0000D3030000}"/>
    <cellStyle name="Normal 11" xfId="983" xr:uid="{00000000-0005-0000-0000-0000D4030000}"/>
    <cellStyle name="Normal 12" xfId="984" xr:uid="{00000000-0005-0000-0000-0000D5030000}"/>
    <cellStyle name="Normal 12 2" xfId="985" xr:uid="{00000000-0005-0000-0000-0000D6030000}"/>
    <cellStyle name="Normal 12_A-1" xfId="986" xr:uid="{00000000-0005-0000-0000-0000D7030000}"/>
    <cellStyle name="Normal 13" xfId="987" xr:uid="{00000000-0005-0000-0000-0000D8030000}"/>
    <cellStyle name="Normal 14" xfId="988" xr:uid="{00000000-0005-0000-0000-0000D9030000}"/>
    <cellStyle name="Normal 14 2" xfId="989" xr:uid="{00000000-0005-0000-0000-0000DA030000}"/>
    <cellStyle name="Normal 14_A-1" xfId="990" xr:uid="{00000000-0005-0000-0000-0000DB030000}"/>
    <cellStyle name="Normal 15" xfId="991" xr:uid="{00000000-0005-0000-0000-0000DC030000}"/>
    <cellStyle name="Normal 16" xfId="992" xr:uid="{00000000-0005-0000-0000-0000DD030000}"/>
    <cellStyle name="Normal 16 2" xfId="993" xr:uid="{00000000-0005-0000-0000-0000DE030000}"/>
    <cellStyle name="Normal 17" xfId="994" xr:uid="{00000000-0005-0000-0000-0000DF030000}"/>
    <cellStyle name="Normal 18" xfId="995" xr:uid="{00000000-0005-0000-0000-0000E0030000}"/>
    <cellStyle name="Normal 19" xfId="996" xr:uid="{00000000-0005-0000-0000-0000E1030000}"/>
    <cellStyle name="Normal 2" xfId="6" xr:uid="{00000000-0005-0000-0000-0000E2030000}"/>
    <cellStyle name="Normal 2 10" xfId="997" xr:uid="{00000000-0005-0000-0000-0000E3030000}"/>
    <cellStyle name="Normal 2 11" xfId="998" xr:uid="{00000000-0005-0000-0000-0000E4030000}"/>
    <cellStyle name="Normal 2 12" xfId="999" xr:uid="{00000000-0005-0000-0000-0000E5030000}"/>
    <cellStyle name="Normal 2 13" xfId="1000" xr:uid="{00000000-0005-0000-0000-0000E6030000}"/>
    <cellStyle name="Normal 2 13 2" xfId="1001" xr:uid="{00000000-0005-0000-0000-0000E7030000}"/>
    <cellStyle name="Normal 2 13_A-1" xfId="1002" xr:uid="{00000000-0005-0000-0000-0000E8030000}"/>
    <cellStyle name="Normal 2 14" xfId="1003" xr:uid="{00000000-0005-0000-0000-0000E9030000}"/>
    <cellStyle name="Normal 2 15" xfId="1004" xr:uid="{00000000-0005-0000-0000-0000EA030000}"/>
    <cellStyle name="Normal 2 16" xfId="1005" xr:uid="{00000000-0005-0000-0000-0000EB030000}"/>
    <cellStyle name="Normal 2 17" xfId="1006" xr:uid="{00000000-0005-0000-0000-0000EC030000}"/>
    <cellStyle name="Normal 2 18" xfId="1007" xr:uid="{00000000-0005-0000-0000-0000ED030000}"/>
    <cellStyle name="Normal 2 19" xfId="1008" xr:uid="{00000000-0005-0000-0000-0000EE030000}"/>
    <cellStyle name="Normal 2 2" xfId="1009" xr:uid="{00000000-0005-0000-0000-0000EF030000}"/>
    <cellStyle name="Normal 2 2 2" xfId="1010" xr:uid="{00000000-0005-0000-0000-0000F0030000}"/>
    <cellStyle name="Normal 2 2 3" xfId="1011" xr:uid="{00000000-0005-0000-0000-0000F1030000}"/>
    <cellStyle name="Normal 2 2 4" xfId="1012" xr:uid="{00000000-0005-0000-0000-0000F2030000}"/>
    <cellStyle name="Normal 2 20" xfId="1013" xr:uid="{00000000-0005-0000-0000-0000F3030000}"/>
    <cellStyle name="Normal 2 3" xfId="1014" xr:uid="{00000000-0005-0000-0000-0000F4030000}"/>
    <cellStyle name="Normal 2 3 2" xfId="1015" xr:uid="{00000000-0005-0000-0000-0000F5030000}"/>
    <cellStyle name="Normal 2 4" xfId="1016" xr:uid="{00000000-0005-0000-0000-0000F6030000}"/>
    <cellStyle name="Normal 2 4 2" xfId="1017" xr:uid="{00000000-0005-0000-0000-0000F7030000}"/>
    <cellStyle name="Normal 2 5" xfId="1018" xr:uid="{00000000-0005-0000-0000-0000F8030000}"/>
    <cellStyle name="Normal 2 5 2" xfId="1019" xr:uid="{00000000-0005-0000-0000-0000F9030000}"/>
    <cellStyle name="Normal 2 5 3" xfId="1020" xr:uid="{00000000-0005-0000-0000-0000FA030000}"/>
    <cellStyle name="Normal 2 5_A-1" xfId="1021" xr:uid="{00000000-0005-0000-0000-0000FB030000}"/>
    <cellStyle name="Normal 2 6" xfId="1022" xr:uid="{00000000-0005-0000-0000-0000FC030000}"/>
    <cellStyle name="Normal 2 7" xfId="1023" xr:uid="{00000000-0005-0000-0000-0000FD030000}"/>
    <cellStyle name="Normal 2 8" xfId="1024" xr:uid="{00000000-0005-0000-0000-0000FE030000}"/>
    <cellStyle name="Normal 2 9" xfId="1025" xr:uid="{00000000-0005-0000-0000-0000FF030000}"/>
    <cellStyle name="Normal 2_2012-13 Distr" xfId="1026" xr:uid="{00000000-0005-0000-0000-000000040000}"/>
    <cellStyle name="Normal 20" xfId="1027" xr:uid="{00000000-0005-0000-0000-000001040000}"/>
    <cellStyle name="Normal 21" xfId="1028" xr:uid="{00000000-0005-0000-0000-000002040000}"/>
    <cellStyle name="Normal 22" xfId="1029" xr:uid="{00000000-0005-0000-0000-000003040000}"/>
    <cellStyle name="Normal 23" xfId="1030" xr:uid="{00000000-0005-0000-0000-000004040000}"/>
    <cellStyle name="Normal 24" xfId="1031" xr:uid="{00000000-0005-0000-0000-000005040000}"/>
    <cellStyle name="Normal 25" xfId="1032" xr:uid="{00000000-0005-0000-0000-000006040000}"/>
    <cellStyle name="Normal 26" xfId="1033" xr:uid="{00000000-0005-0000-0000-000007040000}"/>
    <cellStyle name="Normal 3" xfId="1034" xr:uid="{00000000-0005-0000-0000-000008040000}"/>
    <cellStyle name="Normal 3 2" xfId="1035" xr:uid="{00000000-0005-0000-0000-000009040000}"/>
    <cellStyle name="Normal 3 3" xfId="1036" xr:uid="{00000000-0005-0000-0000-00000A040000}"/>
    <cellStyle name="Normal 3 4" xfId="1037" xr:uid="{00000000-0005-0000-0000-00000B040000}"/>
    <cellStyle name="Normal 3 5" xfId="1038" xr:uid="{00000000-0005-0000-0000-00000C040000}"/>
    <cellStyle name="Normal 4" xfId="1039" xr:uid="{00000000-0005-0000-0000-00000D040000}"/>
    <cellStyle name="Normal 4 2" xfId="1040" xr:uid="{00000000-0005-0000-0000-00000E040000}"/>
    <cellStyle name="Normal 4 3" xfId="1041" xr:uid="{00000000-0005-0000-0000-00000F040000}"/>
    <cellStyle name="Normal 4 4" xfId="1042" xr:uid="{00000000-0005-0000-0000-000010040000}"/>
    <cellStyle name="Normal 4 5" xfId="1043" xr:uid="{00000000-0005-0000-0000-000011040000}"/>
    <cellStyle name="Normal 5" xfId="1044" xr:uid="{00000000-0005-0000-0000-000012040000}"/>
    <cellStyle name="Normal 5 2" xfId="1045" xr:uid="{00000000-0005-0000-0000-000013040000}"/>
    <cellStyle name="Normal 6" xfId="1046" xr:uid="{00000000-0005-0000-0000-000014040000}"/>
    <cellStyle name="Normal 6 2" xfId="1047" xr:uid="{00000000-0005-0000-0000-000015040000}"/>
    <cellStyle name="Normal 7" xfId="1048" xr:uid="{00000000-0005-0000-0000-000016040000}"/>
    <cellStyle name="Normal 8" xfId="1049" xr:uid="{00000000-0005-0000-0000-000017040000}"/>
    <cellStyle name="Normal 8 2" xfId="1050" xr:uid="{00000000-0005-0000-0000-000018040000}"/>
    <cellStyle name="Normal 9" xfId="1051" xr:uid="{00000000-0005-0000-0000-000019040000}"/>
    <cellStyle name="Normal 9 2" xfId="1052" xr:uid="{00000000-0005-0000-0000-00001A040000}"/>
    <cellStyle name="Note 2" xfId="1053" xr:uid="{00000000-0005-0000-0000-00001B040000}"/>
    <cellStyle name="Note 2 2" xfId="1054" xr:uid="{00000000-0005-0000-0000-00001C040000}"/>
    <cellStyle name="Note 2 3" xfId="1055" xr:uid="{00000000-0005-0000-0000-00001D040000}"/>
    <cellStyle name="Note 2 4" xfId="1056" xr:uid="{00000000-0005-0000-0000-00001E040000}"/>
    <cellStyle name="Note 2 5" xfId="1057" xr:uid="{00000000-0005-0000-0000-00001F040000}"/>
    <cellStyle name="Note 3" xfId="1058" xr:uid="{00000000-0005-0000-0000-000020040000}"/>
    <cellStyle name="Note 3 2" xfId="1059" xr:uid="{00000000-0005-0000-0000-000021040000}"/>
    <cellStyle name="Note 3 3" xfId="1060" xr:uid="{00000000-0005-0000-0000-000022040000}"/>
    <cellStyle name="Note 3 4" xfId="1061" xr:uid="{00000000-0005-0000-0000-000023040000}"/>
    <cellStyle name="Note 4" xfId="1062" xr:uid="{00000000-0005-0000-0000-000024040000}"/>
    <cellStyle name="Note 4 2" xfId="1063" xr:uid="{00000000-0005-0000-0000-000025040000}"/>
    <cellStyle name="Note 4 3" xfId="1064" xr:uid="{00000000-0005-0000-0000-000026040000}"/>
    <cellStyle name="Note 4 4" xfId="1065" xr:uid="{00000000-0005-0000-0000-000027040000}"/>
    <cellStyle name="Note 5" xfId="1066" xr:uid="{00000000-0005-0000-0000-000028040000}"/>
    <cellStyle name="Note 5 2" xfId="1067" xr:uid="{00000000-0005-0000-0000-000029040000}"/>
    <cellStyle name="Note 5 3" xfId="1068" xr:uid="{00000000-0005-0000-0000-00002A040000}"/>
    <cellStyle name="Note 5 4" xfId="1069" xr:uid="{00000000-0005-0000-0000-00002B040000}"/>
    <cellStyle name="Note 6" xfId="1070" xr:uid="{00000000-0005-0000-0000-00002C040000}"/>
    <cellStyle name="Note 6 2" xfId="1071" xr:uid="{00000000-0005-0000-0000-00002D040000}"/>
    <cellStyle name="Note 6 3" xfId="1072" xr:uid="{00000000-0005-0000-0000-00002E040000}"/>
    <cellStyle name="Note 6 4" xfId="1073" xr:uid="{00000000-0005-0000-0000-00002F040000}"/>
    <cellStyle name="Note 7" xfId="1074" xr:uid="{00000000-0005-0000-0000-000030040000}"/>
    <cellStyle name="Note 7 2" xfId="1075" xr:uid="{00000000-0005-0000-0000-000031040000}"/>
    <cellStyle name="Note 7 3" xfId="1076" xr:uid="{00000000-0005-0000-0000-000032040000}"/>
    <cellStyle name="Note 7 4" xfId="1077" xr:uid="{00000000-0005-0000-0000-000033040000}"/>
    <cellStyle name="Note 8" xfId="1078" xr:uid="{00000000-0005-0000-0000-000034040000}"/>
    <cellStyle name="Output 2" xfId="1079" xr:uid="{00000000-0005-0000-0000-000035040000}"/>
    <cellStyle name="Output 2 2" xfId="1080" xr:uid="{00000000-0005-0000-0000-000036040000}"/>
    <cellStyle name="Output 2 3" xfId="1081" xr:uid="{00000000-0005-0000-0000-000037040000}"/>
    <cellStyle name="Output 2 4" xfId="1082" xr:uid="{00000000-0005-0000-0000-000038040000}"/>
    <cellStyle name="Output 3" xfId="1083" xr:uid="{00000000-0005-0000-0000-000039040000}"/>
    <cellStyle name="Output 3 2" xfId="1084" xr:uid="{00000000-0005-0000-0000-00003A040000}"/>
    <cellStyle name="Output 3 3" xfId="1085" xr:uid="{00000000-0005-0000-0000-00003B040000}"/>
    <cellStyle name="Output 3 4" xfId="1086" xr:uid="{00000000-0005-0000-0000-00003C040000}"/>
    <cellStyle name="Output 4" xfId="1087" xr:uid="{00000000-0005-0000-0000-00003D040000}"/>
    <cellStyle name="Output 4 2" xfId="1088" xr:uid="{00000000-0005-0000-0000-00003E040000}"/>
    <cellStyle name="Output 4 3" xfId="1089" xr:uid="{00000000-0005-0000-0000-00003F040000}"/>
    <cellStyle name="Output 4 4" xfId="1090" xr:uid="{00000000-0005-0000-0000-000040040000}"/>
    <cellStyle name="Output 5" xfId="1091" xr:uid="{00000000-0005-0000-0000-000041040000}"/>
    <cellStyle name="Output 5 2" xfId="1092" xr:uid="{00000000-0005-0000-0000-000042040000}"/>
    <cellStyle name="Output 5 3" xfId="1093" xr:uid="{00000000-0005-0000-0000-000043040000}"/>
    <cellStyle name="Output 5 4" xfId="1094" xr:uid="{00000000-0005-0000-0000-000044040000}"/>
    <cellStyle name="Output 6" xfId="1095" xr:uid="{00000000-0005-0000-0000-000045040000}"/>
    <cellStyle name="Output 6 2" xfId="1096" xr:uid="{00000000-0005-0000-0000-000046040000}"/>
    <cellStyle name="Output 6 3" xfId="1097" xr:uid="{00000000-0005-0000-0000-000047040000}"/>
    <cellStyle name="Output 6 4" xfId="1098" xr:uid="{00000000-0005-0000-0000-000048040000}"/>
    <cellStyle name="Output 7" xfId="1099" xr:uid="{00000000-0005-0000-0000-000049040000}"/>
    <cellStyle name="Output 7 2" xfId="1100" xr:uid="{00000000-0005-0000-0000-00004A040000}"/>
    <cellStyle name="Output 7 3" xfId="1101" xr:uid="{00000000-0005-0000-0000-00004B040000}"/>
    <cellStyle name="Output 7 4" xfId="1102" xr:uid="{00000000-0005-0000-0000-00004C040000}"/>
    <cellStyle name="Output 8" xfId="1103" xr:uid="{00000000-0005-0000-0000-00004D040000}"/>
    <cellStyle name="Percent" xfId="2" builtinId="5"/>
    <cellStyle name="Percent 2" xfId="5" xr:uid="{00000000-0005-0000-0000-00004F040000}"/>
    <cellStyle name="Percent 2 2" xfId="1104" xr:uid="{00000000-0005-0000-0000-000050040000}"/>
    <cellStyle name="Percent 2 3" xfId="1105" xr:uid="{00000000-0005-0000-0000-000051040000}"/>
    <cellStyle name="Percent 2 4" xfId="1106" xr:uid="{00000000-0005-0000-0000-000052040000}"/>
    <cellStyle name="Percent 3" xfId="7" xr:uid="{00000000-0005-0000-0000-000053040000}"/>
    <cellStyle name="Percent 3 2" xfId="1107" xr:uid="{00000000-0005-0000-0000-000054040000}"/>
    <cellStyle name="Percent 4" xfId="1108" xr:uid="{00000000-0005-0000-0000-000055040000}"/>
    <cellStyle name="Percent 5" xfId="1109" xr:uid="{00000000-0005-0000-0000-000056040000}"/>
    <cellStyle name="Title 2" xfId="1110" xr:uid="{00000000-0005-0000-0000-000057040000}"/>
    <cellStyle name="Title 2 2" xfId="1111" xr:uid="{00000000-0005-0000-0000-000058040000}"/>
    <cellStyle name="Title 2 3" xfId="1112" xr:uid="{00000000-0005-0000-0000-000059040000}"/>
    <cellStyle name="Title 2 4" xfId="1113" xr:uid="{00000000-0005-0000-0000-00005A040000}"/>
    <cellStyle name="Title 3" xfId="1114" xr:uid="{00000000-0005-0000-0000-00005B040000}"/>
    <cellStyle name="Title 3 2" xfId="1115" xr:uid="{00000000-0005-0000-0000-00005C040000}"/>
    <cellStyle name="Title 3 3" xfId="1116" xr:uid="{00000000-0005-0000-0000-00005D040000}"/>
    <cellStyle name="Title 3 4" xfId="1117" xr:uid="{00000000-0005-0000-0000-00005E040000}"/>
    <cellStyle name="Title 4" xfId="1118" xr:uid="{00000000-0005-0000-0000-00005F040000}"/>
    <cellStyle name="Title 4 2" xfId="1119" xr:uid="{00000000-0005-0000-0000-000060040000}"/>
    <cellStyle name="Title 4 3" xfId="1120" xr:uid="{00000000-0005-0000-0000-000061040000}"/>
    <cellStyle name="Title 4 4" xfId="1121" xr:uid="{00000000-0005-0000-0000-000062040000}"/>
    <cellStyle name="Title 5" xfId="1122" xr:uid="{00000000-0005-0000-0000-000063040000}"/>
    <cellStyle name="Title 5 2" xfId="1123" xr:uid="{00000000-0005-0000-0000-000064040000}"/>
    <cellStyle name="Title 5 3" xfId="1124" xr:uid="{00000000-0005-0000-0000-000065040000}"/>
    <cellStyle name="Title 5 4" xfId="1125" xr:uid="{00000000-0005-0000-0000-000066040000}"/>
    <cellStyle name="Title 6" xfId="1126" xr:uid="{00000000-0005-0000-0000-000067040000}"/>
    <cellStyle name="Title 6 2" xfId="1127" xr:uid="{00000000-0005-0000-0000-000068040000}"/>
    <cellStyle name="Title 6 3" xfId="1128" xr:uid="{00000000-0005-0000-0000-000069040000}"/>
    <cellStyle name="Title 6 4" xfId="1129" xr:uid="{00000000-0005-0000-0000-00006A040000}"/>
    <cellStyle name="Title 7" xfId="1130" xr:uid="{00000000-0005-0000-0000-00006B040000}"/>
    <cellStyle name="Title 7 2" xfId="1131" xr:uid="{00000000-0005-0000-0000-00006C040000}"/>
    <cellStyle name="Title 7 3" xfId="1132" xr:uid="{00000000-0005-0000-0000-00006D040000}"/>
    <cellStyle name="Title 7 4" xfId="1133" xr:uid="{00000000-0005-0000-0000-00006E040000}"/>
    <cellStyle name="Title 8" xfId="1134" xr:uid="{00000000-0005-0000-0000-00006F040000}"/>
    <cellStyle name="Total 2" xfId="1135" xr:uid="{00000000-0005-0000-0000-000070040000}"/>
    <cellStyle name="Total 2 2" xfId="1136" xr:uid="{00000000-0005-0000-0000-000071040000}"/>
    <cellStyle name="Total 2 3" xfId="1137" xr:uid="{00000000-0005-0000-0000-000072040000}"/>
    <cellStyle name="Total 2 4" xfId="1138" xr:uid="{00000000-0005-0000-0000-000073040000}"/>
    <cellStyle name="Total 3" xfId="1139" xr:uid="{00000000-0005-0000-0000-000074040000}"/>
    <cellStyle name="Total 3 2" xfId="1140" xr:uid="{00000000-0005-0000-0000-000075040000}"/>
    <cellStyle name="Total 3 3" xfId="1141" xr:uid="{00000000-0005-0000-0000-000076040000}"/>
    <cellStyle name="Total 3 4" xfId="1142" xr:uid="{00000000-0005-0000-0000-000077040000}"/>
    <cellStyle name="Total 4" xfId="1143" xr:uid="{00000000-0005-0000-0000-000078040000}"/>
    <cellStyle name="Total 4 2" xfId="1144" xr:uid="{00000000-0005-0000-0000-000079040000}"/>
    <cellStyle name="Total 4 3" xfId="1145" xr:uid="{00000000-0005-0000-0000-00007A040000}"/>
    <cellStyle name="Total 4 4" xfId="1146" xr:uid="{00000000-0005-0000-0000-00007B040000}"/>
    <cellStyle name="Total 5" xfId="1147" xr:uid="{00000000-0005-0000-0000-00007C040000}"/>
    <cellStyle name="Total 5 2" xfId="1148" xr:uid="{00000000-0005-0000-0000-00007D040000}"/>
    <cellStyle name="Total 5 3" xfId="1149" xr:uid="{00000000-0005-0000-0000-00007E040000}"/>
    <cellStyle name="Total 5 4" xfId="1150" xr:uid="{00000000-0005-0000-0000-00007F040000}"/>
    <cellStyle name="Total 6" xfId="1151" xr:uid="{00000000-0005-0000-0000-000080040000}"/>
    <cellStyle name="Total 6 2" xfId="1152" xr:uid="{00000000-0005-0000-0000-000081040000}"/>
    <cellStyle name="Total 6 3" xfId="1153" xr:uid="{00000000-0005-0000-0000-000082040000}"/>
    <cellStyle name="Total 6 4" xfId="1154" xr:uid="{00000000-0005-0000-0000-000083040000}"/>
    <cellStyle name="Total 7" xfId="1155" xr:uid="{00000000-0005-0000-0000-000084040000}"/>
    <cellStyle name="Total 7 2" xfId="1156" xr:uid="{00000000-0005-0000-0000-000085040000}"/>
    <cellStyle name="Total 7 3" xfId="1157" xr:uid="{00000000-0005-0000-0000-000086040000}"/>
    <cellStyle name="Total 7 4" xfId="1158" xr:uid="{00000000-0005-0000-0000-000087040000}"/>
    <cellStyle name="Total 8" xfId="1159" xr:uid="{00000000-0005-0000-0000-000088040000}"/>
    <cellStyle name="Warning Text 2" xfId="1160" xr:uid="{00000000-0005-0000-0000-000089040000}"/>
    <cellStyle name="Warning Text 2 2" xfId="1161" xr:uid="{00000000-0005-0000-0000-00008A040000}"/>
    <cellStyle name="Warning Text 2 3" xfId="1162" xr:uid="{00000000-0005-0000-0000-00008B040000}"/>
    <cellStyle name="Warning Text 2 4" xfId="1163" xr:uid="{00000000-0005-0000-0000-00008C040000}"/>
    <cellStyle name="Warning Text 3" xfId="1164" xr:uid="{00000000-0005-0000-0000-00008D040000}"/>
    <cellStyle name="Warning Text 3 2" xfId="1165" xr:uid="{00000000-0005-0000-0000-00008E040000}"/>
    <cellStyle name="Warning Text 3 3" xfId="1166" xr:uid="{00000000-0005-0000-0000-00008F040000}"/>
    <cellStyle name="Warning Text 3 4" xfId="1167" xr:uid="{00000000-0005-0000-0000-000090040000}"/>
    <cellStyle name="Warning Text 4" xfId="1168" xr:uid="{00000000-0005-0000-0000-000091040000}"/>
    <cellStyle name="Warning Text 4 2" xfId="1169" xr:uid="{00000000-0005-0000-0000-000092040000}"/>
    <cellStyle name="Warning Text 4 3" xfId="1170" xr:uid="{00000000-0005-0000-0000-000093040000}"/>
    <cellStyle name="Warning Text 4 4" xfId="1171" xr:uid="{00000000-0005-0000-0000-000094040000}"/>
    <cellStyle name="Warning Text 5" xfId="1172" xr:uid="{00000000-0005-0000-0000-000095040000}"/>
    <cellStyle name="Warning Text 5 2" xfId="1173" xr:uid="{00000000-0005-0000-0000-000096040000}"/>
    <cellStyle name="Warning Text 5 3" xfId="1174" xr:uid="{00000000-0005-0000-0000-000097040000}"/>
    <cellStyle name="Warning Text 5 4" xfId="1175" xr:uid="{00000000-0005-0000-0000-000098040000}"/>
    <cellStyle name="Warning Text 6" xfId="1176" xr:uid="{00000000-0005-0000-0000-000099040000}"/>
    <cellStyle name="Warning Text 6 2" xfId="1177" xr:uid="{00000000-0005-0000-0000-00009A040000}"/>
    <cellStyle name="Warning Text 6 3" xfId="1178" xr:uid="{00000000-0005-0000-0000-00009B040000}"/>
    <cellStyle name="Warning Text 6 4" xfId="1179" xr:uid="{00000000-0005-0000-0000-00009C040000}"/>
    <cellStyle name="Warning Text 7" xfId="1180" xr:uid="{00000000-0005-0000-0000-00009D040000}"/>
    <cellStyle name="Warning Text 7 2" xfId="1181" xr:uid="{00000000-0005-0000-0000-00009E040000}"/>
    <cellStyle name="Warning Text 7 3" xfId="1182" xr:uid="{00000000-0005-0000-0000-00009F040000}"/>
    <cellStyle name="Warning Text 7 4" xfId="1183" xr:uid="{00000000-0005-0000-0000-0000A0040000}"/>
    <cellStyle name="Warning Text 8" xfId="1184" xr:uid="{00000000-0005-0000-0000-0000A1040000}"/>
  </cellStyles>
  <dxfs count="11">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2" defaultPivotStyle="PivotStyleLight16"/>
  <colors>
    <mruColors>
      <color rgb="FF3366FF"/>
      <color rgb="FF0000FF"/>
      <color rgb="FFEEDDFF"/>
      <color rgb="FFE6B8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590550</xdr:colOff>
      <xdr:row>5</xdr:row>
      <xdr:rowOff>71437</xdr:rowOff>
    </xdr:from>
    <xdr:to>
      <xdr:col>6</xdr:col>
      <xdr:colOff>57150</xdr:colOff>
      <xdr:row>10</xdr:row>
      <xdr:rowOff>185737</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590550" y="642937"/>
          <a:ext cx="2514600" cy="1066800"/>
        </a:xfrm>
        <a:prstGeom prst="rect">
          <a:avLst/>
        </a:prstGeom>
        <a:solidFill>
          <a:schemeClr val="accent5"/>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50" b="1">
              <a:latin typeface="Open Sans" panose="020B0606030504020204" pitchFamily="34" charset="0"/>
              <a:ea typeface="Open Sans" panose="020B0606030504020204" pitchFamily="34" charset="0"/>
              <a:cs typeface="Open Sans" panose="020B0606030504020204" pitchFamily="34" charset="0"/>
            </a:rPr>
            <a:t>CC Data</a:t>
          </a:r>
        </a:p>
        <a:p>
          <a:pPr algn="l"/>
          <a:r>
            <a:rPr lang="en-US" sz="900" b="0">
              <a:latin typeface="Open Sans" panose="020B0606030504020204" pitchFamily="34" charset="0"/>
              <a:ea typeface="Open Sans" panose="020B0606030504020204" pitchFamily="34" charset="0"/>
              <a:cs typeface="Open Sans" panose="020B0606030504020204" pitchFamily="34" charset="0"/>
            </a:rPr>
            <a:t>This</a:t>
          </a:r>
          <a:r>
            <a:rPr lang="en-US" sz="900" b="0" baseline="0">
              <a:latin typeface="Open Sans" panose="020B0606030504020204" pitchFamily="34" charset="0"/>
              <a:ea typeface="Open Sans" panose="020B0606030504020204" pitchFamily="34" charset="0"/>
              <a:cs typeface="Open Sans" panose="020B0606030504020204" pitchFamily="34" charset="0"/>
            </a:rPr>
            <a:t> tab shows the historic data used to create the community college sector's mathematically-derived scales. Also included are reference tables displaying useful data regarding focus populations.</a:t>
          </a:r>
          <a:endParaRPr lang="en-US" sz="90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1</xdr:col>
      <xdr:colOff>590550</xdr:colOff>
      <xdr:row>12</xdr:row>
      <xdr:rowOff>0</xdr:rowOff>
    </xdr:from>
    <xdr:to>
      <xdr:col>6</xdr:col>
      <xdr:colOff>57150</xdr:colOff>
      <xdr:row>17</xdr:row>
      <xdr:rowOff>114300</xdr:rowOff>
    </xdr:to>
    <xdr:sp macro="" textlink="">
      <xdr:nvSpPr>
        <xdr:cNvPr id="3" name="TextBox 2">
          <a:extLst>
            <a:ext uri="{FF2B5EF4-FFF2-40B4-BE49-F238E27FC236}">
              <a16:creationId xmlns:a16="http://schemas.microsoft.com/office/drawing/2014/main" id="{00000000-0008-0000-0900-000003000000}"/>
            </a:ext>
          </a:extLst>
        </xdr:cNvPr>
        <xdr:cNvSpPr txBox="1"/>
      </xdr:nvSpPr>
      <xdr:spPr>
        <a:xfrm>
          <a:off x="590550" y="1905000"/>
          <a:ext cx="2514600" cy="1066800"/>
        </a:xfrm>
        <a:prstGeom prst="rect">
          <a:avLst/>
        </a:prstGeom>
        <a:solidFill>
          <a:schemeClr val="accent5"/>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50" b="1">
              <a:latin typeface="Open Sans" panose="020B0606030504020204" pitchFamily="34" charset="0"/>
              <a:ea typeface="Open Sans" panose="020B0606030504020204" pitchFamily="34" charset="0"/>
              <a:cs typeface="Open Sans" panose="020B0606030504020204" pitchFamily="34" charset="0"/>
            </a:rPr>
            <a:t>Univ Data</a:t>
          </a:r>
        </a:p>
        <a:p>
          <a:pPr marL="0" marR="0" indent="0" algn="l" defTabSz="914400" eaLnBrk="1" fontAlgn="auto" latinLnBrk="0" hangingPunct="1">
            <a:lnSpc>
              <a:spcPct val="100000"/>
            </a:lnSpc>
            <a:spcBef>
              <a:spcPts val="0"/>
            </a:spcBef>
            <a:spcAft>
              <a:spcPts val="0"/>
            </a:spcAft>
            <a:buClrTx/>
            <a:buSzTx/>
            <a:buFontTx/>
            <a:buNone/>
            <a:tabLst/>
            <a:defRPr/>
          </a:pPr>
          <a:r>
            <a:rPr lang="en-US" sz="900" b="0">
              <a:solidFill>
                <a:schemeClr val="dk1"/>
              </a:solidFill>
              <a:effectLst/>
              <a:latin typeface="Open Sans" panose="020B0606030504020204" pitchFamily="34" charset="0"/>
              <a:ea typeface="Open Sans" panose="020B0606030504020204" pitchFamily="34" charset="0"/>
              <a:cs typeface="Open Sans" panose="020B0606030504020204" pitchFamily="34" charset="0"/>
            </a:rPr>
            <a:t>This</a:t>
          </a:r>
          <a:r>
            <a:rPr lang="en-US" sz="900" b="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tab shows the historic data used to create the university sector's mathematically-derived scales. Also included are reference tables displaying useful data regarding focus populations.</a:t>
          </a:r>
          <a:endParaRPr lang="en-US" sz="900">
            <a:effectLst/>
            <a:latin typeface="Open Sans" panose="020B0606030504020204" pitchFamily="34" charset="0"/>
            <a:ea typeface="Open Sans" panose="020B0606030504020204" pitchFamily="34" charset="0"/>
            <a:cs typeface="Open Sans" panose="020B0606030504020204" pitchFamily="34" charset="0"/>
          </a:endParaRPr>
        </a:p>
        <a:p>
          <a:pPr algn="l"/>
          <a:endParaRPr lang="en-US" sz="900" b="1">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1</xdr:col>
      <xdr:colOff>590550</xdr:colOff>
      <xdr:row>19</xdr:row>
      <xdr:rowOff>0</xdr:rowOff>
    </xdr:from>
    <xdr:to>
      <xdr:col>6</xdr:col>
      <xdr:colOff>57150</xdr:colOff>
      <xdr:row>23</xdr:row>
      <xdr:rowOff>76200</xdr:rowOff>
    </xdr:to>
    <xdr:sp macro="" textlink="">
      <xdr:nvSpPr>
        <xdr:cNvPr id="5" name="TextBox 4">
          <a:extLst>
            <a:ext uri="{FF2B5EF4-FFF2-40B4-BE49-F238E27FC236}">
              <a16:creationId xmlns:a16="http://schemas.microsoft.com/office/drawing/2014/main" id="{00000000-0008-0000-0900-000005000000}"/>
            </a:ext>
          </a:extLst>
        </xdr:cNvPr>
        <xdr:cNvSpPr txBox="1"/>
      </xdr:nvSpPr>
      <xdr:spPr>
        <a:xfrm>
          <a:off x="590550" y="3238500"/>
          <a:ext cx="2514600" cy="838200"/>
        </a:xfrm>
        <a:prstGeom prst="rect">
          <a:avLst/>
        </a:prstGeom>
        <a:solidFill>
          <a:schemeClr val="accent1">
            <a:lumMod val="20000"/>
            <a:lumOff val="8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50" b="1">
              <a:latin typeface="Open Sans" panose="020B0606030504020204" pitchFamily="34" charset="0"/>
              <a:ea typeface="Open Sans" panose="020B0606030504020204" pitchFamily="34" charset="0"/>
              <a:cs typeface="Open Sans" panose="020B0606030504020204" pitchFamily="34" charset="0"/>
            </a:rPr>
            <a:t>Scales</a:t>
          </a:r>
        </a:p>
        <a:p>
          <a:pPr algn="l"/>
          <a:r>
            <a:rPr lang="en-US" sz="900" b="0">
              <a:latin typeface="Open Sans" panose="020B0606030504020204" pitchFamily="34" charset="0"/>
              <a:ea typeface="Open Sans" panose="020B0606030504020204" pitchFamily="34" charset="0"/>
              <a:cs typeface="Open Sans" panose="020B0606030504020204" pitchFamily="34" charset="0"/>
            </a:rPr>
            <a:t>This</a:t>
          </a:r>
          <a:r>
            <a:rPr lang="en-US" sz="900" b="0" baseline="0">
              <a:latin typeface="Open Sans" panose="020B0606030504020204" pitchFamily="34" charset="0"/>
              <a:ea typeface="Open Sans" panose="020B0606030504020204" pitchFamily="34" charset="0"/>
              <a:cs typeface="Open Sans" panose="020B0606030504020204" pitchFamily="34" charset="0"/>
            </a:rPr>
            <a:t> tab displays the mathematically-derived scales and discusses how those scales guided the creation of the proposed scales. </a:t>
          </a:r>
          <a:endParaRPr lang="en-US" sz="80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8</xdr:col>
      <xdr:colOff>0</xdr:colOff>
      <xdr:row>5</xdr:row>
      <xdr:rowOff>71437</xdr:rowOff>
    </xdr:from>
    <xdr:to>
      <xdr:col>12</xdr:col>
      <xdr:colOff>76200</xdr:colOff>
      <xdr:row>10</xdr:row>
      <xdr:rowOff>185737</xdr:rowOff>
    </xdr:to>
    <xdr:sp macro="" textlink="">
      <xdr:nvSpPr>
        <xdr:cNvPr id="6" name="TextBox 5">
          <a:extLst>
            <a:ext uri="{FF2B5EF4-FFF2-40B4-BE49-F238E27FC236}">
              <a16:creationId xmlns:a16="http://schemas.microsoft.com/office/drawing/2014/main" id="{00000000-0008-0000-0900-000006000000}"/>
            </a:ext>
          </a:extLst>
        </xdr:cNvPr>
        <xdr:cNvSpPr txBox="1"/>
      </xdr:nvSpPr>
      <xdr:spPr>
        <a:xfrm>
          <a:off x="4267200" y="642937"/>
          <a:ext cx="2514600" cy="1066800"/>
        </a:xfrm>
        <a:prstGeom prst="rect">
          <a:avLst/>
        </a:prstGeom>
        <a:solidFill>
          <a:schemeClr val="accent2">
            <a:lumMod val="40000"/>
            <a:lumOff val="6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50" b="1">
              <a:latin typeface="Open Sans" panose="020B0606030504020204" pitchFamily="34" charset="0"/>
              <a:ea typeface="Open Sans" panose="020B0606030504020204" pitchFamily="34" charset="0"/>
              <a:cs typeface="Open Sans" panose="020B0606030504020204" pitchFamily="34" charset="0"/>
            </a:rPr>
            <a:t>2023-24 CC</a:t>
          </a:r>
        </a:p>
        <a:p>
          <a:pPr algn="l"/>
          <a:r>
            <a:rPr lang="en-US" sz="900" b="0">
              <a:latin typeface="Open Sans" panose="020B0606030504020204" pitchFamily="34" charset="0"/>
              <a:ea typeface="Open Sans" panose="020B0606030504020204" pitchFamily="34" charset="0"/>
              <a:cs typeface="Open Sans" panose="020B0606030504020204" pitchFamily="34" charset="0"/>
            </a:rPr>
            <a:t>Using</a:t>
          </a:r>
          <a:r>
            <a:rPr lang="en-US" sz="900" b="0" baseline="0">
              <a:latin typeface="Open Sans" panose="020B0606030504020204" pitchFamily="34" charset="0"/>
              <a:ea typeface="Open Sans" panose="020B0606030504020204" pitchFamily="34" charset="0"/>
              <a:cs typeface="Open Sans" panose="020B0606030504020204" pitchFamily="34" charset="0"/>
            </a:rPr>
            <a:t> a three-year average of combined outcomes (as calculated using the </a:t>
          </a:r>
          <a:r>
            <a:rPr lang="en-US" sz="900" b="1" baseline="0">
              <a:latin typeface="Open Sans" panose="020B0606030504020204" pitchFamily="34" charset="0"/>
              <a:ea typeface="Open Sans" panose="020B0606030504020204" pitchFamily="34" charset="0"/>
              <a:cs typeface="Open Sans" panose="020B0606030504020204" pitchFamily="34" charset="0"/>
            </a:rPr>
            <a:t>CC Data </a:t>
          </a:r>
          <a:r>
            <a:rPr lang="en-US" sz="900" b="0" baseline="0">
              <a:latin typeface="Open Sans" panose="020B0606030504020204" pitchFamily="34" charset="0"/>
              <a:ea typeface="Open Sans" panose="020B0606030504020204" pitchFamily="34" charset="0"/>
              <a:cs typeface="Open Sans" panose="020B0606030504020204" pitchFamily="34" charset="0"/>
            </a:rPr>
            <a:t>tab), this tab shows how the new scales and weights are used to calculate each community college's weighted outcomes.</a:t>
          </a:r>
          <a:endParaRPr lang="en-US" sz="90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8</xdr:col>
      <xdr:colOff>0</xdr:colOff>
      <xdr:row>12</xdr:row>
      <xdr:rowOff>0</xdr:rowOff>
    </xdr:from>
    <xdr:to>
      <xdr:col>12</xdr:col>
      <xdr:colOff>76200</xdr:colOff>
      <xdr:row>17</xdr:row>
      <xdr:rowOff>114300</xdr:rowOff>
    </xdr:to>
    <xdr:sp macro="" textlink="">
      <xdr:nvSpPr>
        <xdr:cNvPr id="7" name="TextBox 6">
          <a:extLst>
            <a:ext uri="{FF2B5EF4-FFF2-40B4-BE49-F238E27FC236}">
              <a16:creationId xmlns:a16="http://schemas.microsoft.com/office/drawing/2014/main" id="{00000000-0008-0000-0900-000007000000}"/>
            </a:ext>
          </a:extLst>
        </xdr:cNvPr>
        <xdr:cNvSpPr txBox="1"/>
      </xdr:nvSpPr>
      <xdr:spPr>
        <a:xfrm>
          <a:off x="4267200" y="1905000"/>
          <a:ext cx="2514600" cy="1066800"/>
        </a:xfrm>
        <a:prstGeom prst="rect">
          <a:avLst/>
        </a:prstGeom>
        <a:solidFill>
          <a:schemeClr val="accent2">
            <a:lumMod val="40000"/>
            <a:lumOff val="6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50" b="1">
              <a:latin typeface="Open Sans" panose="020B0606030504020204" pitchFamily="34" charset="0"/>
              <a:ea typeface="Open Sans" panose="020B0606030504020204" pitchFamily="34" charset="0"/>
              <a:cs typeface="Open Sans" panose="020B0606030504020204" pitchFamily="34" charset="0"/>
            </a:rPr>
            <a:t>2023-24 Univ</a:t>
          </a:r>
        </a:p>
        <a:p>
          <a:pPr marL="0" marR="0" indent="0" algn="l" defTabSz="914400" eaLnBrk="1" fontAlgn="auto" latinLnBrk="0" hangingPunct="1">
            <a:lnSpc>
              <a:spcPct val="100000"/>
            </a:lnSpc>
            <a:spcBef>
              <a:spcPts val="0"/>
            </a:spcBef>
            <a:spcAft>
              <a:spcPts val="0"/>
            </a:spcAft>
            <a:buClrTx/>
            <a:buSzTx/>
            <a:buFontTx/>
            <a:buNone/>
            <a:tabLst/>
            <a:defRPr/>
          </a:pPr>
          <a:r>
            <a:rPr lang="en-US" sz="900" b="0">
              <a:solidFill>
                <a:schemeClr val="dk1"/>
              </a:solidFill>
              <a:effectLst/>
              <a:latin typeface="Open Sans" panose="020B0606030504020204" pitchFamily="34" charset="0"/>
              <a:ea typeface="Open Sans" panose="020B0606030504020204" pitchFamily="34" charset="0"/>
              <a:cs typeface="Open Sans" panose="020B0606030504020204" pitchFamily="34" charset="0"/>
            </a:rPr>
            <a:t>Using</a:t>
          </a:r>
          <a:r>
            <a:rPr lang="en-US" sz="900" b="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 three-year average of combined outcomes (as calculated using the </a:t>
          </a:r>
          <a:r>
            <a:rPr lang="en-US" sz="900" b="1"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Univ Data </a:t>
          </a:r>
          <a:r>
            <a:rPr lang="en-US" sz="900" b="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tab), this tab shows how the new scales and weights are used to calculate each university's weighted outcomes.</a:t>
          </a:r>
          <a:endParaRPr lang="en-US" sz="900">
            <a:effectLst/>
            <a:latin typeface="Open Sans" panose="020B0606030504020204" pitchFamily="34" charset="0"/>
            <a:ea typeface="Open Sans" panose="020B0606030504020204" pitchFamily="34" charset="0"/>
            <a:cs typeface="Open Sans" panose="020B0606030504020204" pitchFamily="34" charset="0"/>
          </a:endParaRPr>
        </a:p>
        <a:p>
          <a:pPr algn="l"/>
          <a:endParaRPr lang="en-US" sz="900" b="1">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13</xdr:col>
      <xdr:colOff>0</xdr:colOff>
      <xdr:row>4</xdr:row>
      <xdr:rowOff>90487</xdr:rowOff>
    </xdr:from>
    <xdr:to>
      <xdr:col>17</xdr:col>
      <xdr:colOff>76200</xdr:colOff>
      <xdr:row>11</xdr:row>
      <xdr:rowOff>166687</xdr:rowOff>
    </xdr:to>
    <xdr:sp macro="" textlink="">
      <xdr:nvSpPr>
        <xdr:cNvPr id="8" name="TextBox 7">
          <a:extLst>
            <a:ext uri="{FF2B5EF4-FFF2-40B4-BE49-F238E27FC236}">
              <a16:creationId xmlns:a16="http://schemas.microsoft.com/office/drawing/2014/main" id="{00000000-0008-0000-0900-000008000000}"/>
            </a:ext>
          </a:extLst>
        </xdr:cNvPr>
        <xdr:cNvSpPr txBox="1"/>
      </xdr:nvSpPr>
      <xdr:spPr>
        <a:xfrm>
          <a:off x="7315200" y="471487"/>
          <a:ext cx="2514600" cy="1409700"/>
        </a:xfrm>
        <a:prstGeom prst="rect">
          <a:avLst/>
        </a:prstGeom>
        <a:solidFill>
          <a:schemeClr val="accent2">
            <a:lumMod val="40000"/>
            <a:lumOff val="6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50" b="1">
              <a:latin typeface="Open Sans" panose="020B0606030504020204" pitchFamily="34" charset="0"/>
              <a:ea typeface="Open Sans" panose="020B0606030504020204" pitchFamily="34" charset="0"/>
              <a:cs typeface="Open Sans" panose="020B0606030504020204" pitchFamily="34" charset="0"/>
            </a:rPr>
            <a:t>23-24 Point Calculation</a:t>
          </a:r>
        </a:p>
        <a:p>
          <a:pPr algn="l"/>
          <a:r>
            <a:rPr lang="en-US" sz="900" b="0">
              <a:latin typeface="Open Sans" panose="020B0606030504020204" pitchFamily="34" charset="0"/>
              <a:ea typeface="Open Sans" panose="020B0606030504020204" pitchFamily="34" charset="0"/>
              <a:cs typeface="Open Sans" panose="020B0606030504020204" pitchFamily="34" charset="0"/>
            </a:rPr>
            <a:t>This tab shows how weighted</a:t>
          </a:r>
          <a:r>
            <a:rPr lang="en-US" sz="900" b="0" baseline="0">
              <a:latin typeface="Open Sans" panose="020B0606030504020204" pitchFamily="34" charset="0"/>
              <a:ea typeface="Open Sans" panose="020B0606030504020204" pitchFamily="34" charset="0"/>
              <a:cs typeface="Open Sans" panose="020B0606030504020204" pitchFamily="34" charset="0"/>
            </a:rPr>
            <a:t> outcomes, fixed costs and Quality Assurance are combined to form each institution's total 2023-24 Total Points. These totals are compared to the 2022-23 Point Totals calculated on the </a:t>
          </a:r>
          <a:r>
            <a:rPr lang="en-US" sz="900" b="1" baseline="0">
              <a:latin typeface="Open Sans" panose="020B0606030504020204" pitchFamily="34" charset="0"/>
              <a:ea typeface="Open Sans" panose="020B0606030504020204" pitchFamily="34" charset="0"/>
              <a:cs typeface="Open Sans" panose="020B0606030504020204" pitchFamily="34" charset="0"/>
            </a:rPr>
            <a:t>22-23 Point Calculation </a:t>
          </a:r>
          <a:r>
            <a:rPr lang="en-US" sz="900" b="0" baseline="0">
              <a:latin typeface="Open Sans" panose="020B0606030504020204" pitchFamily="34" charset="0"/>
              <a:ea typeface="Open Sans" panose="020B0606030504020204" pitchFamily="34" charset="0"/>
              <a:cs typeface="Open Sans" panose="020B0606030504020204" pitchFamily="34" charset="0"/>
            </a:rPr>
            <a:t>tab to determine appropriation growth.</a:t>
          </a:r>
          <a:endParaRPr lang="en-US" sz="90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18</xdr:col>
      <xdr:colOff>0</xdr:colOff>
      <xdr:row>4</xdr:row>
      <xdr:rowOff>142874</xdr:rowOff>
    </xdr:from>
    <xdr:to>
      <xdr:col>22</xdr:col>
      <xdr:colOff>76200</xdr:colOff>
      <xdr:row>11</xdr:row>
      <xdr:rowOff>114300</xdr:rowOff>
    </xdr:to>
    <xdr:sp macro="" textlink="">
      <xdr:nvSpPr>
        <xdr:cNvPr id="9" name="TextBox 8">
          <a:extLst>
            <a:ext uri="{FF2B5EF4-FFF2-40B4-BE49-F238E27FC236}">
              <a16:creationId xmlns:a16="http://schemas.microsoft.com/office/drawing/2014/main" id="{00000000-0008-0000-0900-000009000000}"/>
            </a:ext>
          </a:extLst>
        </xdr:cNvPr>
        <xdr:cNvSpPr txBox="1"/>
      </xdr:nvSpPr>
      <xdr:spPr>
        <a:xfrm>
          <a:off x="10363200" y="523874"/>
          <a:ext cx="2514600" cy="1304926"/>
        </a:xfrm>
        <a:prstGeom prst="rect">
          <a:avLst/>
        </a:prstGeom>
        <a:solidFill>
          <a:schemeClr val="accent4">
            <a:lumMod val="40000"/>
            <a:lumOff val="6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50" b="1">
              <a:latin typeface="Open Sans" panose="020B0606030504020204" pitchFamily="34" charset="0"/>
              <a:ea typeface="Open Sans" panose="020B0606030504020204" pitchFamily="34" charset="0"/>
              <a:cs typeface="Open Sans" panose="020B0606030504020204" pitchFamily="34" charset="0"/>
            </a:rPr>
            <a:t>23-24 Recommendation</a:t>
          </a:r>
        </a:p>
        <a:p>
          <a:pPr algn="l"/>
          <a:r>
            <a:rPr lang="en-US" sz="900" b="0">
              <a:latin typeface="Open Sans" panose="020B0606030504020204" pitchFamily="34" charset="0"/>
              <a:ea typeface="Open Sans" panose="020B0606030504020204" pitchFamily="34" charset="0"/>
              <a:cs typeface="Open Sans" panose="020B0606030504020204" pitchFamily="34" charset="0"/>
            </a:rPr>
            <a:t>This</a:t>
          </a:r>
          <a:r>
            <a:rPr lang="en-US" sz="900" b="0" baseline="0">
              <a:latin typeface="Open Sans" panose="020B0606030504020204" pitchFamily="34" charset="0"/>
              <a:ea typeface="Open Sans" panose="020B0606030504020204" pitchFamily="34" charset="0"/>
              <a:cs typeface="Open Sans" panose="020B0606030504020204" pitchFamily="34" charset="0"/>
            </a:rPr>
            <a:t> tab shows how the growth in point totals (as calculated on the </a:t>
          </a:r>
          <a:r>
            <a:rPr lang="en-US" sz="900" b="1" baseline="0">
              <a:latin typeface="Open Sans" panose="020B0606030504020204" pitchFamily="34" charset="0"/>
              <a:ea typeface="Open Sans" panose="020B0606030504020204" pitchFamily="34" charset="0"/>
              <a:cs typeface="Open Sans" panose="020B0606030504020204" pitchFamily="34" charset="0"/>
            </a:rPr>
            <a:t>23-24 Point Calculation </a:t>
          </a:r>
          <a:r>
            <a:rPr lang="en-US" sz="900" b="0" baseline="0">
              <a:latin typeface="Open Sans" panose="020B0606030504020204" pitchFamily="34" charset="0"/>
              <a:ea typeface="Open Sans" panose="020B0606030504020204" pitchFamily="34" charset="0"/>
              <a:cs typeface="Open Sans" panose="020B0606030504020204" pitchFamily="34" charset="0"/>
            </a:rPr>
            <a:t>tab) alters each institution's appropriation share and, therefore, each institution's 2023-24 appropriation recommendation.</a:t>
          </a:r>
          <a:endParaRPr lang="en-US" sz="900" b="0">
            <a:latin typeface="Open Sans" panose="020B0606030504020204" pitchFamily="34" charset="0"/>
            <a:ea typeface="Open Sans" panose="020B0606030504020204" pitchFamily="34" charset="0"/>
            <a:cs typeface="Open Sans" panose="020B0606030504020204" pitchFamily="34" charset="0"/>
          </a:endParaRPr>
        </a:p>
        <a:p>
          <a:pPr algn="ctr"/>
          <a:endParaRPr lang="en-US" sz="1050" b="1">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13</xdr:col>
      <xdr:colOff>0</xdr:colOff>
      <xdr:row>26</xdr:row>
      <xdr:rowOff>133350</xdr:rowOff>
    </xdr:from>
    <xdr:to>
      <xdr:col>17</xdr:col>
      <xdr:colOff>76200</xdr:colOff>
      <xdr:row>32</xdr:row>
      <xdr:rowOff>57150</xdr:rowOff>
    </xdr:to>
    <xdr:sp macro="" textlink="">
      <xdr:nvSpPr>
        <xdr:cNvPr id="10" name="TextBox 9">
          <a:extLst>
            <a:ext uri="{FF2B5EF4-FFF2-40B4-BE49-F238E27FC236}">
              <a16:creationId xmlns:a16="http://schemas.microsoft.com/office/drawing/2014/main" id="{00000000-0008-0000-0900-00000A000000}"/>
            </a:ext>
          </a:extLst>
        </xdr:cNvPr>
        <xdr:cNvSpPr txBox="1"/>
      </xdr:nvSpPr>
      <xdr:spPr>
        <a:xfrm>
          <a:off x="7315200" y="4705350"/>
          <a:ext cx="2514600" cy="1066800"/>
        </a:xfrm>
        <a:prstGeom prst="rect">
          <a:avLst/>
        </a:prstGeom>
        <a:solidFill>
          <a:schemeClr val="bg2">
            <a:lumMod val="7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50" b="1">
              <a:latin typeface="Open Sans" panose="020B0606030504020204" pitchFamily="34" charset="0"/>
              <a:ea typeface="Open Sans" panose="020B0606030504020204" pitchFamily="34" charset="0"/>
              <a:cs typeface="Open Sans" panose="020B0606030504020204" pitchFamily="34" charset="0"/>
            </a:rPr>
            <a:t>22-23</a:t>
          </a:r>
          <a:r>
            <a:rPr lang="en-US" sz="1050" b="1" baseline="0">
              <a:latin typeface="Open Sans" panose="020B0606030504020204" pitchFamily="34" charset="0"/>
              <a:ea typeface="Open Sans" panose="020B0606030504020204" pitchFamily="34" charset="0"/>
              <a:cs typeface="Open Sans" panose="020B0606030504020204" pitchFamily="34" charset="0"/>
            </a:rPr>
            <a:t> </a:t>
          </a:r>
          <a:r>
            <a:rPr lang="en-US" sz="1050" b="1">
              <a:latin typeface="Open Sans" panose="020B0606030504020204" pitchFamily="34" charset="0"/>
              <a:ea typeface="Open Sans" panose="020B0606030504020204" pitchFamily="34" charset="0"/>
              <a:cs typeface="Open Sans" panose="020B0606030504020204" pitchFamily="34" charset="0"/>
            </a:rPr>
            <a:t>Point Calculation</a:t>
          </a:r>
        </a:p>
        <a:p>
          <a:pPr marL="0" marR="0" indent="0" algn="l" defTabSz="914400" eaLnBrk="1" fontAlgn="auto" latinLnBrk="0" hangingPunct="1">
            <a:lnSpc>
              <a:spcPct val="100000"/>
            </a:lnSpc>
            <a:spcBef>
              <a:spcPts val="0"/>
            </a:spcBef>
            <a:spcAft>
              <a:spcPts val="0"/>
            </a:spcAft>
            <a:buClrTx/>
            <a:buSzTx/>
            <a:buFontTx/>
            <a:buNone/>
            <a:tabLst/>
            <a:defRPr/>
          </a:pPr>
          <a:r>
            <a:rPr lang="en-US" sz="900" b="0">
              <a:solidFill>
                <a:schemeClr val="dk1"/>
              </a:solidFill>
              <a:effectLst/>
              <a:latin typeface="Open Sans" panose="020B0606030504020204" pitchFamily="34" charset="0"/>
              <a:ea typeface="Open Sans" panose="020B0606030504020204" pitchFamily="34" charset="0"/>
              <a:cs typeface="Open Sans" panose="020B0606030504020204" pitchFamily="34" charset="0"/>
            </a:rPr>
            <a:t>A</a:t>
          </a:r>
          <a:r>
            <a:rPr lang="en-US" sz="900" b="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background tab used to calculate the 22-23 Point Calculation.</a:t>
          </a:r>
          <a:endParaRPr lang="en-US" sz="900">
            <a:effectLst/>
            <a:latin typeface="Open Sans" panose="020B0606030504020204" pitchFamily="34" charset="0"/>
            <a:ea typeface="Open Sans" panose="020B0606030504020204" pitchFamily="34" charset="0"/>
            <a:cs typeface="Open Sans" panose="020B0606030504020204" pitchFamily="34" charset="0"/>
          </a:endParaRPr>
        </a:p>
        <a:p>
          <a:pPr algn="l"/>
          <a:endParaRPr lang="en-US" sz="90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8</xdr:col>
      <xdr:colOff>0</xdr:colOff>
      <xdr:row>22</xdr:row>
      <xdr:rowOff>0</xdr:rowOff>
    </xdr:from>
    <xdr:to>
      <xdr:col>12</xdr:col>
      <xdr:colOff>76200</xdr:colOff>
      <xdr:row>27</xdr:row>
      <xdr:rowOff>114300</xdr:rowOff>
    </xdr:to>
    <xdr:sp macro="" textlink="">
      <xdr:nvSpPr>
        <xdr:cNvPr id="11" name="TextBox 10">
          <a:extLst>
            <a:ext uri="{FF2B5EF4-FFF2-40B4-BE49-F238E27FC236}">
              <a16:creationId xmlns:a16="http://schemas.microsoft.com/office/drawing/2014/main" id="{00000000-0008-0000-0900-00000B000000}"/>
            </a:ext>
          </a:extLst>
        </xdr:cNvPr>
        <xdr:cNvSpPr txBox="1"/>
      </xdr:nvSpPr>
      <xdr:spPr>
        <a:xfrm>
          <a:off x="4267200" y="3810000"/>
          <a:ext cx="2514600" cy="1066800"/>
        </a:xfrm>
        <a:prstGeom prst="rect">
          <a:avLst/>
        </a:prstGeom>
        <a:solidFill>
          <a:schemeClr val="bg2">
            <a:lumMod val="7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50" b="1">
              <a:latin typeface="Open Sans" panose="020B0606030504020204" pitchFamily="34" charset="0"/>
              <a:ea typeface="Open Sans" panose="020B0606030504020204" pitchFamily="34" charset="0"/>
              <a:cs typeface="Open Sans" panose="020B0606030504020204" pitchFamily="34" charset="0"/>
            </a:rPr>
            <a:t>2022-23 CC</a:t>
          </a:r>
        </a:p>
        <a:p>
          <a:pPr algn="l"/>
          <a:r>
            <a:rPr lang="en-US" sz="900" b="0">
              <a:latin typeface="Open Sans" panose="020B0606030504020204" pitchFamily="34" charset="0"/>
              <a:ea typeface="Open Sans" panose="020B0606030504020204" pitchFamily="34" charset="0"/>
              <a:cs typeface="Open Sans" panose="020B0606030504020204" pitchFamily="34" charset="0"/>
            </a:rPr>
            <a:t>A</a:t>
          </a:r>
          <a:r>
            <a:rPr lang="en-US" sz="900" b="0" baseline="0">
              <a:latin typeface="Open Sans" panose="020B0606030504020204" pitchFamily="34" charset="0"/>
              <a:ea typeface="Open Sans" panose="020B0606030504020204" pitchFamily="34" charset="0"/>
              <a:cs typeface="Open Sans" panose="020B0606030504020204" pitchFamily="34" charset="0"/>
            </a:rPr>
            <a:t> background tab used to calculate the 22-23 Point Calculation.</a:t>
          </a:r>
          <a:endParaRPr lang="en-US" sz="90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8</xdr:col>
      <xdr:colOff>9525</xdr:colOff>
      <xdr:row>28</xdr:row>
      <xdr:rowOff>142875</xdr:rowOff>
    </xdr:from>
    <xdr:to>
      <xdr:col>12</xdr:col>
      <xdr:colOff>85725</xdr:colOff>
      <xdr:row>34</xdr:row>
      <xdr:rowOff>66675</xdr:rowOff>
    </xdr:to>
    <xdr:sp macro="" textlink="">
      <xdr:nvSpPr>
        <xdr:cNvPr id="12" name="TextBox 11">
          <a:extLst>
            <a:ext uri="{FF2B5EF4-FFF2-40B4-BE49-F238E27FC236}">
              <a16:creationId xmlns:a16="http://schemas.microsoft.com/office/drawing/2014/main" id="{00000000-0008-0000-0900-00000C000000}"/>
            </a:ext>
          </a:extLst>
        </xdr:cNvPr>
        <xdr:cNvSpPr txBox="1"/>
      </xdr:nvSpPr>
      <xdr:spPr>
        <a:xfrm>
          <a:off x="4867275" y="5655469"/>
          <a:ext cx="2505075" cy="1066800"/>
        </a:xfrm>
        <a:prstGeom prst="rect">
          <a:avLst/>
        </a:prstGeom>
        <a:solidFill>
          <a:schemeClr val="bg2">
            <a:lumMod val="7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50" b="1">
              <a:latin typeface="Open Sans" panose="020B0606030504020204" pitchFamily="34" charset="0"/>
              <a:ea typeface="Open Sans" panose="020B0606030504020204" pitchFamily="34" charset="0"/>
              <a:cs typeface="Open Sans" panose="020B0606030504020204" pitchFamily="34" charset="0"/>
            </a:rPr>
            <a:t>2022-23 Univ</a:t>
          </a:r>
        </a:p>
        <a:p>
          <a:pPr marL="0" marR="0" indent="0" algn="l" defTabSz="914400" eaLnBrk="1" fontAlgn="auto" latinLnBrk="0" hangingPunct="1">
            <a:lnSpc>
              <a:spcPct val="100000"/>
            </a:lnSpc>
            <a:spcBef>
              <a:spcPts val="0"/>
            </a:spcBef>
            <a:spcAft>
              <a:spcPts val="0"/>
            </a:spcAft>
            <a:buClrTx/>
            <a:buSzTx/>
            <a:buFontTx/>
            <a:buNone/>
            <a:tabLst/>
            <a:defRPr/>
          </a:pPr>
          <a:r>
            <a:rPr lang="en-US" sz="900" b="0">
              <a:solidFill>
                <a:schemeClr val="dk1"/>
              </a:solidFill>
              <a:effectLst/>
              <a:latin typeface="Open Sans" panose="020B0606030504020204" pitchFamily="34" charset="0"/>
              <a:ea typeface="Open Sans" panose="020B0606030504020204" pitchFamily="34" charset="0"/>
              <a:cs typeface="Open Sans" panose="020B0606030504020204" pitchFamily="34" charset="0"/>
            </a:rPr>
            <a:t>A</a:t>
          </a:r>
          <a:r>
            <a:rPr lang="en-US" sz="900" b="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background tab used to calculate the 22-23 Point Calculation.</a:t>
          </a:r>
          <a:endParaRPr lang="en-US" sz="900">
            <a:effectLst/>
            <a:latin typeface="Open Sans" panose="020B0606030504020204" pitchFamily="34" charset="0"/>
            <a:ea typeface="Open Sans" panose="020B0606030504020204" pitchFamily="34" charset="0"/>
            <a:cs typeface="Open Sans" panose="020B0606030504020204" pitchFamily="34" charset="0"/>
          </a:endParaRPr>
        </a:p>
        <a:p>
          <a:pPr algn="ctr"/>
          <a:endParaRPr lang="en-US" sz="1050" b="1">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6</xdr:col>
      <xdr:colOff>57150</xdr:colOff>
      <xdr:row>8</xdr:row>
      <xdr:rowOff>33337</xdr:rowOff>
    </xdr:from>
    <xdr:to>
      <xdr:col>8</xdr:col>
      <xdr:colOff>0</xdr:colOff>
      <xdr:row>8</xdr:row>
      <xdr:rowOff>33337</xdr:rowOff>
    </xdr:to>
    <xdr:cxnSp macro="">
      <xdr:nvCxnSpPr>
        <xdr:cNvPr id="14" name="Straight Arrow Connector 13">
          <a:extLst>
            <a:ext uri="{FF2B5EF4-FFF2-40B4-BE49-F238E27FC236}">
              <a16:creationId xmlns:a16="http://schemas.microsoft.com/office/drawing/2014/main" id="{00000000-0008-0000-0900-00000E000000}"/>
            </a:ext>
          </a:extLst>
        </xdr:cNvPr>
        <xdr:cNvCxnSpPr>
          <a:stCxn id="2" idx="3"/>
          <a:endCxn id="6" idx="1"/>
        </xdr:cNvCxnSpPr>
      </xdr:nvCxnSpPr>
      <xdr:spPr>
        <a:xfrm>
          <a:off x="3105150" y="1176337"/>
          <a:ext cx="1162050" cy="0"/>
        </a:xfrm>
        <a:prstGeom prst="straightConnector1">
          <a:avLst/>
        </a:prstGeom>
        <a:ln w="28575">
          <a:solidFill>
            <a:sysClr val="windowText" lastClr="000000"/>
          </a:solidFill>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57150</xdr:colOff>
      <xdr:row>14</xdr:row>
      <xdr:rowOff>152400</xdr:rowOff>
    </xdr:from>
    <xdr:to>
      <xdr:col>8</xdr:col>
      <xdr:colOff>0</xdr:colOff>
      <xdr:row>14</xdr:row>
      <xdr:rowOff>152400</xdr:rowOff>
    </xdr:to>
    <xdr:cxnSp macro="">
      <xdr:nvCxnSpPr>
        <xdr:cNvPr id="18" name="Straight Arrow Connector 17">
          <a:extLst>
            <a:ext uri="{FF2B5EF4-FFF2-40B4-BE49-F238E27FC236}">
              <a16:creationId xmlns:a16="http://schemas.microsoft.com/office/drawing/2014/main" id="{00000000-0008-0000-0900-000012000000}"/>
            </a:ext>
          </a:extLst>
        </xdr:cNvPr>
        <xdr:cNvCxnSpPr>
          <a:stCxn id="3" idx="3"/>
          <a:endCxn id="7" idx="1"/>
        </xdr:cNvCxnSpPr>
      </xdr:nvCxnSpPr>
      <xdr:spPr>
        <a:xfrm>
          <a:off x="3105150" y="2438400"/>
          <a:ext cx="1162050" cy="0"/>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xdr:colOff>
      <xdr:row>17</xdr:row>
      <xdr:rowOff>114300</xdr:rowOff>
    </xdr:from>
    <xdr:to>
      <xdr:col>4</xdr:col>
      <xdr:colOff>19050</xdr:colOff>
      <xdr:row>19</xdr:row>
      <xdr:rowOff>0</xdr:rowOff>
    </xdr:to>
    <xdr:cxnSp macro="">
      <xdr:nvCxnSpPr>
        <xdr:cNvPr id="22" name="Straight Arrow Connector 21">
          <a:extLst>
            <a:ext uri="{FF2B5EF4-FFF2-40B4-BE49-F238E27FC236}">
              <a16:creationId xmlns:a16="http://schemas.microsoft.com/office/drawing/2014/main" id="{00000000-0008-0000-0900-000016000000}"/>
            </a:ext>
          </a:extLst>
        </xdr:cNvPr>
        <xdr:cNvCxnSpPr>
          <a:stCxn id="3" idx="2"/>
          <a:endCxn id="5" idx="0"/>
        </xdr:cNvCxnSpPr>
      </xdr:nvCxnSpPr>
      <xdr:spPr>
        <a:xfrm>
          <a:off x="1847850" y="2971800"/>
          <a:ext cx="0" cy="26670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590550</xdr:colOff>
      <xdr:row>8</xdr:row>
      <xdr:rowOff>33336</xdr:rowOff>
    </xdr:from>
    <xdr:to>
      <xdr:col>1</xdr:col>
      <xdr:colOff>603250</xdr:colOff>
      <xdr:row>21</xdr:row>
      <xdr:rowOff>38099</xdr:rowOff>
    </xdr:to>
    <xdr:cxnSp macro="">
      <xdr:nvCxnSpPr>
        <xdr:cNvPr id="29" name="Curved Connector 28">
          <a:extLst>
            <a:ext uri="{FF2B5EF4-FFF2-40B4-BE49-F238E27FC236}">
              <a16:creationId xmlns:a16="http://schemas.microsoft.com/office/drawing/2014/main" id="{00000000-0008-0000-0900-00001D000000}"/>
            </a:ext>
          </a:extLst>
        </xdr:cNvPr>
        <xdr:cNvCxnSpPr>
          <a:stCxn id="2" idx="1"/>
          <a:endCxn id="5" idx="1"/>
        </xdr:cNvCxnSpPr>
      </xdr:nvCxnSpPr>
      <xdr:spPr>
        <a:xfrm rot="10800000" flipV="1">
          <a:off x="590550" y="1176336"/>
          <a:ext cx="12700" cy="2481263"/>
        </a:xfrm>
        <a:prstGeom prst="curvedConnector3">
          <a:avLst>
            <a:gd name="adj1" fmla="val 1800000"/>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57150</xdr:colOff>
      <xdr:row>14</xdr:row>
      <xdr:rowOff>152400</xdr:rowOff>
    </xdr:from>
    <xdr:to>
      <xdr:col>8</xdr:col>
      <xdr:colOff>0</xdr:colOff>
      <xdr:row>21</xdr:row>
      <xdr:rowOff>38100</xdr:rowOff>
    </xdr:to>
    <xdr:cxnSp macro="">
      <xdr:nvCxnSpPr>
        <xdr:cNvPr id="32" name="Straight Arrow Connector 31">
          <a:extLst>
            <a:ext uri="{FF2B5EF4-FFF2-40B4-BE49-F238E27FC236}">
              <a16:creationId xmlns:a16="http://schemas.microsoft.com/office/drawing/2014/main" id="{00000000-0008-0000-0900-000020000000}"/>
            </a:ext>
          </a:extLst>
        </xdr:cNvPr>
        <xdr:cNvCxnSpPr>
          <a:stCxn id="5" idx="3"/>
          <a:endCxn id="7" idx="1"/>
        </xdr:cNvCxnSpPr>
      </xdr:nvCxnSpPr>
      <xdr:spPr>
        <a:xfrm flipV="1">
          <a:off x="3105150" y="2438400"/>
          <a:ext cx="1162050" cy="1219200"/>
        </a:xfrm>
        <a:prstGeom prst="straightConnector1">
          <a:avLst/>
        </a:prstGeom>
        <a:ln w="952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57150</xdr:colOff>
      <xdr:row>8</xdr:row>
      <xdr:rowOff>33337</xdr:rowOff>
    </xdr:from>
    <xdr:to>
      <xdr:col>8</xdr:col>
      <xdr:colOff>0</xdr:colOff>
      <xdr:row>21</xdr:row>
      <xdr:rowOff>38100</xdr:rowOff>
    </xdr:to>
    <xdr:cxnSp macro="">
      <xdr:nvCxnSpPr>
        <xdr:cNvPr id="34" name="Straight Arrow Connector 33">
          <a:extLst>
            <a:ext uri="{FF2B5EF4-FFF2-40B4-BE49-F238E27FC236}">
              <a16:creationId xmlns:a16="http://schemas.microsoft.com/office/drawing/2014/main" id="{00000000-0008-0000-0900-000022000000}"/>
            </a:ext>
          </a:extLst>
        </xdr:cNvPr>
        <xdr:cNvCxnSpPr>
          <a:stCxn id="5" idx="3"/>
          <a:endCxn id="6" idx="1"/>
        </xdr:cNvCxnSpPr>
      </xdr:nvCxnSpPr>
      <xdr:spPr>
        <a:xfrm flipV="1">
          <a:off x="3105150" y="1176337"/>
          <a:ext cx="1162050" cy="2481263"/>
        </a:xfrm>
        <a:prstGeom prst="straightConnector1">
          <a:avLst/>
        </a:prstGeom>
        <a:ln w="127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76200</xdr:colOff>
      <xdr:row>8</xdr:row>
      <xdr:rowOff>33337</xdr:rowOff>
    </xdr:from>
    <xdr:to>
      <xdr:col>13</xdr:col>
      <xdr:colOff>0</xdr:colOff>
      <xdr:row>8</xdr:row>
      <xdr:rowOff>33337</xdr:rowOff>
    </xdr:to>
    <xdr:cxnSp macro="">
      <xdr:nvCxnSpPr>
        <xdr:cNvPr id="38" name="Straight Arrow Connector 37">
          <a:extLst>
            <a:ext uri="{FF2B5EF4-FFF2-40B4-BE49-F238E27FC236}">
              <a16:creationId xmlns:a16="http://schemas.microsoft.com/office/drawing/2014/main" id="{00000000-0008-0000-0900-000026000000}"/>
            </a:ext>
          </a:extLst>
        </xdr:cNvPr>
        <xdr:cNvCxnSpPr>
          <a:stCxn id="6" idx="3"/>
          <a:endCxn id="8" idx="1"/>
        </xdr:cNvCxnSpPr>
      </xdr:nvCxnSpPr>
      <xdr:spPr>
        <a:xfrm>
          <a:off x="6781800" y="1176337"/>
          <a:ext cx="533400" cy="0"/>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40481</xdr:colOff>
      <xdr:row>8</xdr:row>
      <xdr:rowOff>9525</xdr:rowOff>
    </xdr:from>
    <xdr:to>
      <xdr:col>12</xdr:col>
      <xdr:colOff>571500</xdr:colOff>
      <xdr:row>14</xdr:row>
      <xdr:rowOff>128588</xdr:rowOff>
    </xdr:to>
    <xdr:cxnSp macro="">
      <xdr:nvCxnSpPr>
        <xdr:cNvPr id="40" name="Straight Arrow Connector 39">
          <a:extLst>
            <a:ext uri="{FF2B5EF4-FFF2-40B4-BE49-F238E27FC236}">
              <a16:creationId xmlns:a16="http://schemas.microsoft.com/office/drawing/2014/main" id="{00000000-0008-0000-0900-000028000000}"/>
            </a:ext>
          </a:extLst>
        </xdr:cNvPr>
        <xdr:cNvCxnSpPr/>
      </xdr:nvCxnSpPr>
      <xdr:spPr>
        <a:xfrm flipV="1">
          <a:off x="7327106" y="1700213"/>
          <a:ext cx="531019" cy="1262063"/>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76200</xdr:colOff>
      <xdr:row>24</xdr:row>
      <xdr:rowOff>152400</xdr:rowOff>
    </xdr:from>
    <xdr:to>
      <xdr:col>13</xdr:col>
      <xdr:colOff>0</xdr:colOff>
      <xdr:row>29</xdr:row>
      <xdr:rowOff>95250</xdr:rowOff>
    </xdr:to>
    <xdr:cxnSp macro="">
      <xdr:nvCxnSpPr>
        <xdr:cNvPr id="42" name="Straight Arrow Connector 41">
          <a:extLst>
            <a:ext uri="{FF2B5EF4-FFF2-40B4-BE49-F238E27FC236}">
              <a16:creationId xmlns:a16="http://schemas.microsoft.com/office/drawing/2014/main" id="{00000000-0008-0000-0900-00002A000000}"/>
            </a:ext>
          </a:extLst>
        </xdr:cNvPr>
        <xdr:cNvCxnSpPr>
          <a:stCxn id="11" idx="3"/>
          <a:endCxn id="10" idx="1"/>
        </xdr:cNvCxnSpPr>
      </xdr:nvCxnSpPr>
      <xdr:spPr>
        <a:xfrm>
          <a:off x="6781800" y="4343400"/>
          <a:ext cx="533400" cy="895350"/>
        </a:xfrm>
        <a:prstGeom prst="straightConnector1">
          <a:avLst/>
        </a:prstGeom>
        <a:ln>
          <a:solidFill>
            <a:sysClr val="windowText" lastClr="000000"/>
          </a:solidFill>
          <a:prstDash val="lgDash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85725</xdr:colOff>
      <xdr:row>29</xdr:row>
      <xdr:rowOff>95250</xdr:rowOff>
    </xdr:from>
    <xdr:to>
      <xdr:col>13</xdr:col>
      <xdr:colOff>0</xdr:colOff>
      <xdr:row>31</xdr:row>
      <xdr:rowOff>104775</xdr:rowOff>
    </xdr:to>
    <xdr:cxnSp macro="">
      <xdr:nvCxnSpPr>
        <xdr:cNvPr id="46" name="Straight Arrow Connector 45">
          <a:extLst>
            <a:ext uri="{FF2B5EF4-FFF2-40B4-BE49-F238E27FC236}">
              <a16:creationId xmlns:a16="http://schemas.microsoft.com/office/drawing/2014/main" id="{00000000-0008-0000-0900-00002E000000}"/>
            </a:ext>
          </a:extLst>
        </xdr:cNvPr>
        <xdr:cNvCxnSpPr>
          <a:stCxn id="12" idx="3"/>
          <a:endCxn id="10" idx="1"/>
        </xdr:cNvCxnSpPr>
      </xdr:nvCxnSpPr>
      <xdr:spPr>
        <a:xfrm flipV="1">
          <a:off x="6791325" y="5238750"/>
          <a:ext cx="523875" cy="390525"/>
        </a:xfrm>
        <a:prstGeom prst="straightConnector1">
          <a:avLst/>
        </a:prstGeom>
        <a:ln w="9525">
          <a:solidFill>
            <a:sysClr val="windowText" lastClr="000000"/>
          </a:solidFill>
          <a:prstDash val="lgDash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38100</xdr:colOff>
      <xdr:row>11</xdr:row>
      <xdr:rowOff>166687</xdr:rowOff>
    </xdr:from>
    <xdr:to>
      <xdr:col>15</xdr:col>
      <xdr:colOff>38100</xdr:colOff>
      <xdr:row>26</xdr:row>
      <xdr:rowOff>133350</xdr:rowOff>
    </xdr:to>
    <xdr:cxnSp macro="">
      <xdr:nvCxnSpPr>
        <xdr:cNvPr id="48" name="Straight Arrow Connector 47">
          <a:extLst>
            <a:ext uri="{FF2B5EF4-FFF2-40B4-BE49-F238E27FC236}">
              <a16:creationId xmlns:a16="http://schemas.microsoft.com/office/drawing/2014/main" id="{00000000-0008-0000-0900-000030000000}"/>
            </a:ext>
          </a:extLst>
        </xdr:cNvPr>
        <xdr:cNvCxnSpPr>
          <a:stCxn id="10" idx="0"/>
          <a:endCxn id="8" idx="2"/>
        </xdr:cNvCxnSpPr>
      </xdr:nvCxnSpPr>
      <xdr:spPr>
        <a:xfrm flipV="1">
          <a:off x="8572500" y="1881187"/>
          <a:ext cx="0" cy="2824163"/>
        </a:xfrm>
        <a:prstGeom prst="straightConnector1">
          <a:avLst/>
        </a:prstGeom>
        <a:ln>
          <a:solidFill>
            <a:sysClr val="windowText" lastClr="000000"/>
          </a:solidFill>
          <a:prstDash val="lgDash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76200</xdr:colOff>
      <xdr:row>8</xdr:row>
      <xdr:rowOff>33337</xdr:rowOff>
    </xdr:from>
    <xdr:to>
      <xdr:col>18</xdr:col>
      <xdr:colOff>0</xdr:colOff>
      <xdr:row>8</xdr:row>
      <xdr:rowOff>33337</xdr:rowOff>
    </xdr:to>
    <xdr:cxnSp macro="">
      <xdr:nvCxnSpPr>
        <xdr:cNvPr id="50" name="Straight Arrow Connector 49">
          <a:extLst>
            <a:ext uri="{FF2B5EF4-FFF2-40B4-BE49-F238E27FC236}">
              <a16:creationId xmlns:a16="http://schemas.microsoft.com/office/drawing/2014/main" id="{00000000-0008-0000-0900-000032000000}"/>
            </a:ext>
          </a:extLst>
        </xdr:cNvPr>
        <xdr:cNvCxnSpPr>
          <a:stCxn id="8" idx="3"/>
          <a:endCxn id="9" idx="1"/>
        </xdr:cNvCxnSpPr>
      </xdr:nvCxnSpPr>
      <xdr:spPr>
        <a:xfrm>
          <a:off x="9829800" y="1176337"/>
          <a:ext cx="533400" cy="0"/>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83343</xdr:colOff>
      <xdr:row>9</xdr:row>
      <xdr:rowOff>119062</xdr:rowOff>
    </xdr:from>
    <xdr:to>
      <xdr:col>7</xdr:col>
      <xdr:colOff>595313</xdr:colOff>
      <xdr:row>23</xdr:row>
      <xdr:rowOff>166687</xdr:rowOff>
    </xdr:to>
    <xdr:cxnSp macro="">
      <xdr:nvCxnSpPr>
        <xdr:cNvPr id="24" name="Straight Arrow Connector 23">
          <a:extLst>
            <a:ext uri="{FF2B5EF4-FFF2-40B4-BE49-F238E27FC236}">
              <a16:creationId xmlns:a16="http://schemas.microsoft.com/office/drawing/2014/main" id="{EC4F2013-FF20-46C1-BBB3-09C6F6627C91}"/>
            </a:ext>
          </a:extLst>
        </xdr:cNvPr>
        <xdr:cNvCxnSpPr/>
      </xdr:nvCxnSpPr>
      <xdr:spPr>
        <a:xfrm>
          <a:off x="3726656" y="2012156"/>
          <a:ext cx="1119188" cy="2714625"/>
        </a:xfrm>
        <a:prstGeom prst="straightConnector1">
          <a:avLst/>
        </a:prstGeom>
        <a:ln>
          <a:solidFill>
            <a:sysClr val="windowText" lastClr="000000"/>
          </a:solidFill>
          <a:prstDash val="lgDash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45246</xdr:colOff>
      <xdr:row>15</xdr:row>
      <xdr:rowOff>69048</xdr:rowOff>
    </xdr:from>
    <xdr:to>
      <xdr:col>8</xdr:col>
      <xdr:colOff>0</xdr:colOff>
      <xdr:row>30</xdr:row>
      <xdr:rowOff>130968</xdr:rowOff>
    </xdr:to>
    <xdr:cxnSp macro="">
      <xdr:nvCxnSpPr>
        <xdr:cNvPr id="26" name="Straight Arrow Connector 25">
          <a:extLst>
            <a:ext uri="{FF2B5EF4-FFF2-40B4-BE49-F238E27FC236}">
              <a16:creationId xmlns:a16="http://schemas.microsoft.com/office/drawing/2014/main" id="{447D3F76-B4C2-4477-B897-732024DF6ED2}"/>
            </a:ext>
          </a:extLst>
        </xdr:cNvPr>
        <xdr:cNvCxnSpPr/>
      </xdr:nvCxnSpPr>
      <xdr:spPr>
        <a:xfrm>
          <a:off x="3688559" y="3105142"/>
          <a:ext cx="1169191" cy="2919420"/>
        </a:xfrm>
        <a:prstGeom prst="straightConnector1">
          <a:avLst/>
        </a:prstGeom>
        <a:ln>
          <a:solidFill>
            <a:sysClr val="windowText" lastClr="000000"/>
          </a:solidFill>
          <a:prstDash val="lgDash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590550</xdr:colOff>
      <xdr:row>5</xdr:row>
      <xdr:rowOff>71437</xdr:rowOff>
    </xdr:from>
    <xdr:to>
      <xdr:col>6</xdr:col>
      <xdr:colOff>57150</xdr:colOff>
      <xdr:row>10</xdr:row>
      <xdr:rowOff>185737</xdr:rowOff>
    </xdr:to>
    <xdr:sp macro="" textlink="">
      <xdr:nvSpPr>
        <xdr:cNvPr id="27" name="TextBox 26">
          <a:extLst>
            <a:ext uri="{FF2B5EF4-FFF2-40B4-BE49-F238E27FC236}">
              <a16:creationId xmlns:a16="http://schemas.microsoft.com/office/drawing/2014/main" id="{0D775057-1AAB-4554-8195-6AE3F02C430F}"/>
            </a:ext>
          </a:extLst>
        </xdr:cNvPr>
        <xdr:cNvSpPr txBox="1"/>
      </xdr:nvSpPr>
      <xdr:spPr>
        <a:xfrm>
          <a:off x="1200150" y="1195387"/>
          <a:ext cx="2514600" cy="1066800"/>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50" b="1">
              <a:latin typeface="Open Sans" panose="020B0606030504020204" pitchFamily="34" charset="0"/>
              <a:ea typeface="Open Sans" panose="020B0606030504020204" pitchFamily="34" charset="0"/>
              <a:cs typeface="Open Sans" panose="020B0606030504020204" pitchFamily="34" charset="0"/>
            </a:rPr>
            <a:t>CC Data</a:t>
          </a:r>
        </a:p>
        <a:p>
          <a:pPr algn="l"/>
          <a:r>
            <a:rPr lang="en-US" sz="900" b="0">
              <a:latin typeface="Open Sans" panose="020B0606030504020204" pitchFamily="34" charset="0"/>
              <a:ea typeface="Open Sans" panose="020B0606030504020204" pitchFamily="34" charset="0"/>
              <a:cs typeface="Open Sans" panose="020B0606030504020204" pitchFamily="34" charset="0"/>
            </a:rPr>
            <a:t>This</a:t>
          </a:r>
          <a:r>
            <a:rPr lang="en-US" sz="900" b="0" baseline="0">
              <a:latin typeface="Open Sans" panose="020B0606030504020204" pitchFamily="34" charset="0"/>
              <a:ea typeface="Open Sans" panose="020B0606030504020204" pitchFamily="34" charset="0"/>
              <a:cs typeface="Open Sans" panose="020B0606030504020204" pitchFamily="34" charset="0"/>
            </a:rPr>
            <a:t> tab shows the historic data used to create the community college sector's mathematically-derived scales. Also included are reference tables displaying useful data regarding focus populations.</a:t>
          </a:r>
          <a:endParaRPr lang="en-US" sz="90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1</xdr:col>
      <xdr:colOff>590550</xdr:colOff>
      <xdr:row>12</xdr:row>
      <xdr:rowOff>0</xdr:rowOff>
    </xdr:from>
    <xdr:to>
      <xdr:col>6</xdr:col>
      <xdr:colOff>57150</xdr:colOff>
      <xdr:row>17</xdr:row>
      <xdr:rowOff>114300</xdr:rowOff>
    </xdr:to>
    <xdr:sp macro="" textlink="">
      <xdr:nvSpPr>
        <xdr:cNvPr id="28" name="TextBox 27">
          <a:extLst>
            <a:ext uri="{FF2B5EF4-FFF2-40B4-BE49-F238E27FC236}">
              <a16:creationId xmlns:a16="http://schemas.microsoft.com/office/drawing/2014/main" id="{D4424A37-2C8E-459C-9DAF-04A7A20E111D}"/>
            </a:ext>
          </a:extLst>
        </xdr:cNvPr>
        <xdr:cNvSpPr txBox="1"/>
      </xdr:nvSpPr>
      <xdr:spPr>
        <a:xfrm>
          <a:off x="1200150" y="2457450"/>
          <a:ext cx="2514600" cy="1066800"/>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50" b="1">
              <a:latin typeface="Open Sans" panose="020B0606030504020204" pitchFamily="34" charset="0"/>
              <a:ea typeface="Open Sans" panose="020B0606030504020204" pitchFamily="34" charset="0"/>
              <a:cs typeface="Open Sans" panose="020B0606030504020204" pitchFamily="34" charset="0"/>
            </a:rPr>
            <a:t>Univ Data</a:t>
          </a:r>
        </a:p>
        <a:p>
          <a:pPr marL="0" marR="0" indent="0" algn="l" defTabSz="914400" eaLnBrk="1" fontAlgn="auto" latinLnBrk="0" hangingPunct="1">
            <a:lnSpc>
              <a:spcPct val="100000"/>
            </a:lnSpc>
            <a:spcBef>
              <a:spcPts val="0"/>
            </a:spcBef>
            <a:spcAft>
              <a:spcPts val="0"/>
            </a:spcAft>
            <a:buClrTx/>
            <a:buSzTx/>
            <a:buFontTx/>
            <a:buNone/>
            <a:tabLst/>
            <a:defRPr/>
          </a:pPr>
          <a:r>
            <a:rPr lang="en-US" sz="900" b="0">
              <a:solidFill>
                <a:schemeClr val="dk1"/>
              </a:solidFill>
              <a:effectLst/>
              <a:latin typeface="Open Sans" panose="020B0606030504020204" pitchFamily="34" charset="0"/>
              <a:ea typeface="Open Sans" panose="020B0606030504020204" pitchFamily="34" charset="0"/>
              <a:cs typeface="Open Sans" panose="020B0606030504020204" pitchFamily="34" charset="0"/>
            </a:rPr>
            <a:t>This</a:t>
          </a:r>
          <a:r>
            <a:rPr lang="en-US" sz="900" b="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tab shows the historic data used to create the university sector's mathematically-derived scales. Also included are reference tables displaying useful data regarding focus populations.</a:t>
          </a:r>
          <a:endParaRPr lang="en-US" sz="900">
            <a:effectLst/>
            <a:latin typeface="Open Sans" panose="020B0606030504020204" pitchFamily="34" charset="0"/>
            <a:ea typeface="Open Sans" panose="020B0606030504020204" pitchFamily="34" charset="0"/>
            <a:cs typeface="Open Sans" panose="020B0606030504020204" pitchFamily="34" charset="0"/>
          </a:endParaRPr>
        </a:p>
        <a:p>
          <a:pPr algn="l"/>
          <a:endParaRPr lang="en-US" sz="900" b="1">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1</xdr:col>
      <xdr:colOff>590550</xdr:colOff>
      <xdr:row>19</xdr:row>
      <xdr:rowOff>0</xdr:rowOff>
    </xdr:from>
    <xdr:to>
      <xdr:col>6</xdr:col>
      <xdr:colOff>57150</xdr:colOff>
      <xdr:row>23</xdr:row>
      <xdr:rowOff>76200</xdr:rowOff>
    </xdr:to>
    <xdr:sp macro="" textlink="">
      <xdr:nvSpPr>
        <xdr:cNvPr id="30" name="TextBox 29">
          <a:extLst>
            <a:ext uri="{FF2B5EF4-FFF2-40B4-BE49-F238E27FC236}">
              <a16:creationId xmlns:a16="http://schemas.microsoft.com/office/drawing/2014/main" id="{508E62F0-5684-429F-9023-2CA98923856F}"/>
            </a:ext>
          </a:extLst>
        </xdr:cNvPr>
        <xdr:cNvSpPr txBox="1"/>
      </xdr:nvSpPr>
      <xdr:spPr>
        <a:xfrm>
          <a:off x="1200150" y="3790950"/>
          <a:ext cx="2514600" cy="838200"/>
        </a:xfrm>
        <a:prstGeom prst="rect">
          <a:avLst/>
        </a:prstGeom>
        <a:solidFill>
          <a:schemeClr val="accent1">
            <a:lumMod val="20000"/>
            <a:lumOff val="8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50" b="1">
              <a:latin typeface="Open Sans" panose="020B0606030504020204" pitchFamily="34" charset="0"/>
              <a:ea typeface="Open Sans" panose="020B0606030504020204" pitchFamily="34" charset="0"/>
              <a:cs typeface="Open Sans" panose="020B0606030504020204" pitchFamily="34" charset="0"/>
            </a:rPr>
            <a:t>Scales</a:t>
          </a:r>
        </a:p>
        <a:p>
          <a:pPr algn="l"/>
          <a:r>
            <a:rPr lang="en-US" sz="900" b="0">
              <a:latin typeface="Open Sans" panose="020B0606030504020204" pitchFamily="34" charset="0"/>
              <a:ea typeface="Open Sans" panose="020B0606030504020204" pitchFamily="34" charset="0"/>
              <a:cs typeface="Open Sans" panose="020B0606030504020204" pitchFamily="34" charset="0"/>
            </a:rPr>
            <a:t>This</a:t>
          </a:r>
          <a:r>
            <a:rPr lang="en-US" sz="900" b="0" baseline="0">
              <a:latin typeface="Open Sans" panose="020B0606030504020204" pitchFamily="34" charset="0"/>
              <a:ea typeface="Open Sans" panose="020B0606030504020204" pitchFamily="34" charset="0"/>
              <a:cs typeface="Open Sans" panose="020B0606030504020204" pitchFamily="34" charset="0"/>
            </a:rPr>
            <a:t> tab displays the mathematically-derived scales and discusses how those scales guided the creation of the proposed scales. </a:t>
          </a:r>
          <a:endParaRPr lang="en-US" sz="80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8</xdr:col>
      <xdr:colOff>0</xdr:colOff>
      <xdr:row>5</xdr:row>
      <xdr:rowOff>71437</xdr:rowOff>
    </xdr:from>
    <xdr:to>
      <xdr:col>12</xdr:col>
      <xdr:colOff>76200</xdr:colOff>
      <xdr:row>10</xdr:row>
      <xdr:rowOff>185737</xdr:rowOff>
    </xdr:to>
    <xdr:sp macro="" textlink="">
      <xdr:nvSpPr>
        <xdr:cNvPr id="31" name="TextBox 30">
          <a:extLst>
            <a:ext uri="{FF2B5EF4-FFF2-40B4-BE49-F238E27FC236}">
              <a16:creationId xmlns:a16="http://schemas.microsoft.com/office/drawing/2014/main" id="{482CEE1D-2B61-4F1B-B010-F21AB5DAE849}"/>
            </a:ext>
          </a:extLst>
        </xdr:cNvPr>
        <xdr:cNvSpPr txBox="1"/>
      </xdr:nvSpPr>
      <xdr:spPr>
        <a:xfrm>
          <a:off x="4876800" y="1195387"/>
          <a:ext cx="2514600" cy="1066800"/>
        </a:xfrm>
        <a:prstGeom prst="rect">
          <a:avLst/>
        </a:prstGeom>
        <a:solidFill>
          <a:srgbClr val="EEDDFF"/>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50" b="1">
              <a:latin typeface="Open Sans" panose="020B0606030504020204" pitchFamily="34" charset="0"/>
              <a:ea typeface="Open Sans" panose="020B0606030504020204" pitchFamily="34" charset="0"/>
              <a:cs typeface="Open Sans" panose="020B0606030504020204" pitchFamily="34" charset="0"/>
            </a:rPr>
            <a:t>2025-26 CC</a:t>
          </a:r>
        </a:p>
        <a:p>
          <a:pPr algn="l"/>
          <a:r>
            <a:rPr lang="en-US" sz="900" b="0">
              <a:latin typeface="Open Sans" panose="020B0606030504020204" pitchFamily="34" charset="0"/>
              <a:ea typeface="Open Sans" panose="020B0606030504020204" pitchFamily="34" charset="0"/>
              <a:cs typeface="Open Sans" panose="020B0606030504020204" pitchFamily="34" charset="0"/>
            </a:rPr>
            <a:t>Using</a:t>
          </a:r>
          <a:r>
            <a:rPr lang="en-US" sz="900" b="0" baseline="0">
              <a:latin typeface="Open Sans" panose="020B0606030504020204" pitchFamily="34" charset="0"/>
              <a:ea typeface="Open Sans" panose="020B0606030504020204" pitchFamily="34" charset="0"/>
              <a:cs typeface="Open Sans" panose="020B0606030504020204" pitchFamily="34" charset="0"/>
            </a:rPr>
            <a:t> a three-year average of combined outcomes (as calculated using the </a:t>
          </a:r>
          <a:r>
            <a:rPr lang="en-US" sz="900" b="1" baseline="0">
              <a:latin typeface="Open Sans" panose="020B0606030504020204" pitchFamily="34" charset="0"/>
              <a:ea typeface="Open Sans" panose="020B0606030504020204" pitchFamily="34" charset="0"/>
              <a:cs typeface="Open Sans" panose="020B0606030504020204" pitchFamily="34" charset="0"/>
            </a:rPr>
            <a:t>CC Data </a:t>
          </a:r>
          <a:r>
            <a:rPr lang="en-US" sz="900" b="0" baseline="0">
              <a:latin typeface="Open Sans" panose="020B0606030504020204" pitchFamily="34" charset="0"/>
              <a:ea typeface="Open Sans" panose="020B0606030504020204" pitchFamily="34" charset="0"/>
              <a:cs typeface="Open Sans" panose="020B0606030504020204" pitchFamily="34" charset="0"/>
            </a:rPr>
            <a:t>tab), this tab shows how the new scales and weights are used to calculate each community college's weighted outcomes.</a:t>
          </a:r>
          <a:endParaRPr lang="en-US" sz="90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8</xdr:col>
      <xdr:colOff>0</xdr:colOff>
      <xdr:row>12</xdr:row>
      <xdr:rowOff>0</xdr:rowOff>
    </xdr:from>
    <xdr:to>
      <xdr:col>12</xdr:col>
      <xdr:colOff>76200</xdr:colOff>
      <xdr:row>17</xdr:row>
      <xdr:rowOff>114300</xdr:rowOff>
    </xdr:to>
    <xdr:sp macro="" textlink="">
      <xdr:nvSpPr>
        <xdr:cNvPr id="33" name="TextBox 32">
          <a:extLst>
            <a:ext uri="{FF2B5EF4-FFF2-40B4-BE49-F238E27FC236}">
              <a16:creationId xmlns:a16="http://schemas.microsoft.com/office/drawing/2014/main" id="{4BE36A91-594B-4454-90FA-497083E3F699}"/>
            </a:ext>
          </a:extLst>
        </xdr:cNvPr>
        <xdr:cNvSpPr txBox="1"/>
      </xdr:nvSpPr>
      <xdr:spPr>
        <a:xfrm>
          <a:off x="4876800" y="2457450"/>
          <a:ext cx="2514600" cy="1066800"/>
        </a:xfrm>
        <a:prstGeom prst="rect">
          <a:avLst/>
        </a:prstGeom>
        <a:solidFill>
          <a:srgbClr val="EEDDFF"/>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50" b="1">
              <a:latin typeface="Open Sans" panose="020B0606030504020204" pitchFamily="34" charset="0"/>
              <a:ea typeface="Open Sans" panose="020B0606030504020204" pitchFamily="34" charset="0"/>
              <a:cs typeface="Open Sans" panose="020B0606030504020204" pitchFamily="34" charset="0"/>
            </a:rPr>
            <a:t>2025-26 Univ</a:t>
          </a:r>
        </a:p>
        <a:p>
          <a:pPr marL="0" marR="0" indent="0" algn="l" defTabSz="914400" eaLnBrk="1" fontAlgn="auto" latinLnBrk="0" hangingPunct="1">
            <a:lnSpc>
              <a:spcPct val="100000"/>
            </a:lnSpc>
            <a:spcBef>
              <a:spcPts val="0"/>
            </a:spcBef>
            <a:spcAft>
              <a:spcPts val="0"/>
            </a:spcAft>
            <a:buClrTx/>
            <a:buSzTx/>
            <a:buFontTx/>
            <a:buNone/>
            <a:tabLst/>
            <a:defRPr/>
          </a:pPr>
          <a:r>
            <a:rPr lang="en-US" sz="900" b="0">
              <a:solidFill>
                <a:schemeClr val="dk1"/>
              </a:solidFill>
              <a:effectLst/>
              <a:latin typeface="Open Sans" panose="020B0606030504020204" pitchFamily="34" charset="0"/>
              <a:ea typeface="Open Sans" panose="020B0606030504020204" pitchFamily="34" charset="0"/>
              <a:cs typeface="Open Sans" panose="020B0606030504020204" pitchFamily="34" charset="0"/>
            </a:rPr>
            <a:t>Using</a:t>
          </a:r>
          <a:r>
            <a:rPr lang="en-US" sz="900" b="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 three-year average of combined outcomes (as calculated using the </a:t>
          </a:r>
          <a:r>
            <a:rPr lang="en-US" sz="900" b="1"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Univ Data </a:t>
          </a:r>
          <a:r>
            <a:rPr lang="en-US" sz="900" b="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tab), this tab shows how the new scales and weights are used to calculate each university's weighted outcomes.</a:t>
          </a:r>
          <a:endParaRPr lang="en-US" sz="900">
            <a:effectLst/>
            <a:latin typeface="Open Sans" panose="020B0606030504020204" pitchFamily="34" charset="0"/>
            <a:ea typeface="Open Sans" panose="020B0606030504020204" pitchFamily="34" charset="0"/>
            <a:cs typeface="Open Sans" panose="020B0606030504020204" pitchFamily="34" charset="0"/>
          </a:endParaRPr>
        </a:p>
        <a:p>
          <a:pPr algn="l"/>
          <a:endParaRPr lang="en-US" sz="900" b="1">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13</xdr:col>
      <xdr:colOff>0</xdr:colOff>
      <xdr:row>4</xdr:row>
      <xdr:rowOff>90487</xdr:rowOff>
    </xdr:from>
    <xdr:to>
      <xdr:col>17</xdr:col>
      <xdr:colOff>76200</xdr:colOff>
      <xdr:row>11</xdr:row>
      <xdr:rowOff>166687</xdr:rowOff>
    </xdr:to>
    <xdr:sp macro="" textlink="">
      <xdr:nvSpPr>
        <xdr:cNvPr id="35" name="TextBox 34">
          <a:extLst>
            <a:ext uri="{FF2B5EF4-FFF2-40B4-BE49-F238E27FC236}">
              <a16:creationId xmlns:a16="http://schemas.microsoft.com/office/drawing/2014/main" id="{5901E650-ADED-4B72-9BA0-23A40693BDF3}"/>
            </a:ext>
          </a:extLst>
        </xdr:cNvPr>
        <xdr:cNvSpPr txBox="1"/>
      </xdr:nvSpPr>
      <xdr:spPr>
        <a:xfrm>
          <a:off x="7924800" y="1023937"/>
          <a:ext cx="2514600" cy="1409700"/>
        </a:xfrm>
        <a:prstGeom prst="rect">
          <a:avLst/>
        </a:prstGeom>
        <a:solidFill>
          <a:srgbClr val="EEDDFF"/>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50" b="1">
              <a:latin typeface="Open Sans" panose="020B0606030504020204" pitchFamily="34" charset="0"/>
              <a:ea typeface="Open Sans" panose="020B0606030504020204" pitchFamily="34" charset="0"/>
              <a:cs typeface="Open Sans" panose="020B0606030504020204" pitchFamily="34" charset="0"/>
            </a:rPr>
            <a:t>25-26 Point Calculation</a:t>
          </a:r>
        </a:p>
        <a:p>
          <a:pPr algn="l"/>
          <a:r>
            <a:rPr lang="en-US" sz="900" b="0">
              <a:latin typeface="Open Sans" panose="020B0606030504020204" pitchFamily="34" charset="0"/>
              <a:ea typeface="Open Sans" panose="020B0606030504020204" pitchFamily="34" charset="0"/>
              <a:cs typeface="Open Sans" panose="020B0606030504020204" pitchFamily="34" charset="0"/>
            </a:rPr>
            <a:t>This tab shows how weighted</a:t>
          </a:r>
          <a:r>
            <a:rPr lang="en-US" sz="900" b="0" baseline="0">
              <a:latin typeface="Open Sans" panose="020B0606030504020204" pitchFamily="34" charset="0"/>
              <a:ea typeface="Open Sans" panose="020B0606030504020204" pitchFamily="34" charset="0"/>
              <a:cs typeface="Open Sans" panose="020B0606030504020204" pitchFamily="34" charset="0"/>
            </a:rPr>
            <a:t> outcomes, fixed costs and Quality Assurance are combined to form each institution's total 2025-26 Total Points. These totals are compared to the 2024-25 Point Totals calculated on the </a:t>
          </a:r>
          <a:r>
            <a:rPr lang="en-US" sz="900" b="1" baseline="0">
              <a:latin typeface="Open Sans" panose="020B0606030504020204" pitchFamily="34" charset="0"/>
              <a:ea typeface="Open Sans" panose="020B0606030504020204" pitchFamily="34" charset="0"/>
              <a:cs typeface="Open Sans" panose="020B0606030504020204" pitchFamily="34" charset="0"/>
            </a:rPr>
            <a:t>24-25 Point Calculation </a:t>
          </a:r>
          <a:r>
            <a:rPr lang="en-US" sz="900" b="0" baseline="0">
              <a:latin typeface="Open Sans" panose="020B0606030504020204" pitchFamily="34" charset="0"/>
              <a:ea typeface="Open Sans" panose="020B0606030504020204" pitchFamily="34" charset="0"/>
              <a:cs typeface="Open Sans" panose="020B0606030504020204" pitchFamily="34" charset="0"/>
            </a:rPr>
            <a:t>tab to determine appropriation growth.</a:t>
          </a:r>
          <a:endParaRPr lang="en-US" sz="90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18</xdr:col>
      <xdr:colOff>0</xdr:colOff>
      <xdr:row>4</xdr:row>
      <xdr:rowOff>142874</xdr:rowOff>
    </xdr:from>
    <xdr:to>
      <xdr:col>22</xdr:col>
      <xdr:colOff>76200</xdr:colOff>
      <xdr:row>11</xdr:row>
      <xdr:rowOff>114300</xdr:rowOff>
    </xdr:to>
    <xdr:sp macro="" textlink="">
      <xdr:nvSpPr>
        <xdr:cNvPr id="36" name="TextBox 35">
          <a:extLst>
            <a:ext uri="{FF2B5EF4-FFF2-40B4-BE49-F238E27FC236}">
              <a16:creationId xmlns:a16="http://schemas.microsoft.com/office/drawing/2014/main" id="{41CA75C9-68AF-4E93-A806-CEA07ADB210A}"/>
            </a:ext>
          </a:extLst>
        </xdr:cNvPr>
        <xdr:cNvSpPr txBox="1"/>
      </xdr:nvSpPr>
      <xdr:spPr>
        <a:xfrm>
          <a:off x="10972800" y="1076324"/>
          <a:ext cx="2514600" cy="1304926"/>
        </a:xfrm>
        <a:prstGeom prst="rect">
          <a:avLst/>
        </a:prstGeom>
        <a:solidFill>
          <a:schemeClr val="bg2">
            <a:lumMod val="5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50" b="1">
              <a:latin typeface="Open Sans" panose="020B0606030504020204" pitchFamily="34" charset="0"/>
              <a:ea typeface="Open Sans" panose="020B0606030504020204" pitchFamily="34" charset="0"/>
              <a:cs typeface="Open Sans" panose="020B0606030504020204" pitchFamily="34" charset="0"/>
            </a:rPr>
            <a:t>25-26</a:t>
          </a:r>
          <a:r>
            <a:rPr lang="en-US" sz="1050" b="1" baseline="0">
              <a:latin typeface="Open Sans" panose="020B0606030504020204" pitchFamily="34" charset="0"/>
              <a:ea typeface="Open Sans" panose="020B0606030504020204" pitchFamily="34" charset="0"/>
              <a:cs typeface="Open Sans" panose="020B0606030504020204" pitchFamily="34" charset="0"/>
            </a:rPr>
            <a:t> </a:t>
          </a:r>
          <a:r>
            <a:rPr lang="en-US" sz="1050" b="1">
              <a:latin typeface="Open Sans" panose="020B0606030504020204" pitchFamily="34" charset="0"/>
              <a:ea typeface="Open Sans" panose="020B0606030504020204" pitchFamily="34" charset="0"/>
              <a:cs typeface="Open Sans" panose="020B0606030504020204" pitchFamily="34" charset="0"/>
            </a:rPr>
            <a:t>Recommendation</a:t>
          </a:r>
        </a:p>
        <a:p>
          <a:pPr algn="l"/>
          <a:r>
            <a:rPr lang="en-US" sz="900" b="0">
              <a:latin typeface="Open Sans" panose="020B0606030504020204" pitchFamily="34" charset="0"/>
              <a:ea typeface="Open Sans" panose="020B0606030504020204" pitchFamily="34" charset="0"/>
              <a:cs typeface="Open Sans" panose="020B0606030504020204" pitchFamily="34" charset="0"/>
            </a:rPr>
            <a:t>This</a:t>
          </a:r>
          <a:r>
            <a:rPr lang="en-US" sz="900" b="0" baseline="0">
              <a:latin typeface="Open Sans" panose="020B0606030504020204" pitchFamily="34" charset="0"/>
              <a:ea typeface="Open Sans" panose="020B0606030504020204" pitchFamily="34" charset="0"/>
              <a:cs typeface="Open Sans" panose="020B0606030504020204" pitchFamily="34" charset="0"/>
            </a:rPr>
            <a:t> tab shows how the growth in point totals (as calculated on the </a:t>
          </a:r>
          <a:r>
            <a:rPr lang="en-US" sz="900" b="1" baseline="0">
              <a:latin typeface="Open Sans" panose="020B0606030504020204" pitchFamily="34" charset="0"/>
              <a:ea typeface="Open Sans" panose="020B0606030504020204" pitchFamily="34" charset="0"/>
              <a:cs typeface="Open Sans" panose="020B0606030504020204" pitchFamily="34" charset="0"/>
            </a:rPr>
            <a:t>25-26 Point Calculation </a:t>
          </a:r>
          <a:r>
            <a:rPr lang="en-US" sz="900" b="0" baseline="0">
              <a:latin typeface="Open Sans" panose="020B0606030504020204" pitchFamily="34" charset="0"/>
              <a:ea typeface="Open Sans" panose="020B0606030504020204" pitchFamily="34" charset="0"/>
              <a:cs typeface="Open Sans" panose="020B0606030504020204" pitchFamily="34" charset="0"/>
            </a:rPr>
            <a:t>tab) alters each institution's appropriation share and, therefore, each institution's 2025-26 appropriation recommendation.</a:t>
          </a:r>
          <a:endParaRPr lang="en-US" sz="900" b="0">
            <a:latin typeface="Open Sans" panose="020B0606030504020204" pitchFamily="34" charset="0"/>
            <a:ea typeface="Open Sans" panose="020B0606030504020204" pitchFamily="34" charset="0"/>
            <a:cs typeface="Open Sans" panose="020B0606030504020204" pitchFamily="34" charset="0"/>
          </a:endParaRPr>
        </a:p>
        <a:p>
          <a:pPr algn="ctr"/>
          <a:endParaRPr lang="en-US" sz="1050" b="1">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13</xdr:col>
      <xdr:colOff>0</xdr:colOff>
      <xdr:row>26</xdr:row>
      <xdr:rowOff>133350</xdr:rowOff>
    </xdr:from>
    <xdr:to>
      <xdr:col>17</xdr:col>
      <xdr:colOff>76200</xdr:colOff>
      <xdr:row>32</xdr:row>
      <xdr:rowOff>57150</xdr:rowOff>
    </xdr:to>
    <xdr:sp macro="" textlink="">
      <xdr:nvSpPr>
        <xdr:cNvPr id="37" name="TextBox 36">
          <a:extLst>
            <a:ext uri="{FF2B5EF4-FFF2-40B4-BE49-F238E27FC236}">
              <a16:creationId xmlns:a16="http://schemas.microsoft.com/office/drawing/2014/main" id="{8EA3CFA8-054E-432B-9C6A-283D43363DDB}"/>
            </a:ext>
          </a:extLst>
        </xdr:cNvPr>
        <xdr:cNvSpPr txBox="1"/>
      </xdr:nvSpPr>
      <xdr:spPr>
        <a:xfrm>
          <a:off x="7924800" y="5257800"/>
          <a:ext cx="2514600" cy="1066800"/>
        </a:xfrm>
        <a:prstGeom prst="rect">
          <a:avLst/>
        </a:prstGeom>
        <a:solidFill>
          <a:schemeClr val="accent5">
            <a:lumMod val="20000"/>
            <a:lumOff val="8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50" b="1">
              <a:latin typeface="Open Sans" panose="020B0606030504020204" pitchFamily="34" charset="0"/>
              <a:ea typeface="Open Sans" panose="020B0606030504020204" pitchFamily="34" charset="0"/>
              <a:cs typeface="Open Sans" panose="020B0606030504020204" pitchFamily="34" charset="0"/>
            </a:rPr>
            <a:t>24-25</a:t>
          </a:r>
          <a:r>
            <a:rPr lang="en-US" sz="1050" b="1" baseline="0">
              <a:latin typeface="Open Sans" panose="020B0606030504020204" pitchFamily="34" charset="0"/>
              <a:ea typeface="Open Sans" panose="020B0606030504020204" pitchFamily="34" charset="0"/>
              <a:cs typeface="Open Sans" panose="020B0606030504020204" pitchFamily="34" charset="0"/>
            </a:rPr>
            <a:t> </a:t>
          </a:r>
          <a:r>
            <a:rPr lang="en-US" sz="1050" b="1">
              <a:latin typeface="Open Sans" panose="020B0606030504020204" pitchFamily="34" charset="0"/>
              <a:ea typeface="Open Sans" panose="020B0606030504020204" pitchFamily="34" charset="0"/>
              <a:cs typeface="Open Sans" panose="020B0606030504020204" pitchFamily="34" charset="0"/>
            </a:rPr>
            <a:t>Point Calculation</a:t>
          </a:r>
        </a:p>
        <a:p>
          <a:pPr marL="0" marR="0" indent="0" algn="l" defTabSz="914400" eaLnBrk="1" fontAlgn="auto" latinLnBrk="0" hangingPunct="1">
            <a:lnSpc>
              <a:spcPct val="100000"/>
            </a:lnSpc>
            <a:spcBef>
              <a:spcPts val="0"/>
            </a:spcBef>
            <a:spcAft>
              <a:spcPts val="0"/>
            </a:spcAft>
            <a:buClrTx/>
            <a:buSzTx/>
            <a:buFontTx/>
            <a:buNone/>
            <a:tabLst/>
            <a:defRPr/>
          </a:pPr>
          <a:r>
            <a:rPr lang="en-US" sz="900" b="0">
              <a:solidFill>
                <a:schemeClr val="dk1"/>
              </a:solidFill>
              <a:effectLst/>
              <a:latin typeface="Open Sans" panose="020B0606030504020204" pitchFamily="34" charset="0"/>
              <a:ea typeface="Open Sans" panose="020B0606030504020204" pitchFamily="34" charset="0"/>
              <a:cs typeface="Open Sans" panose="020B0606030504020204" pitchFamily="34" charset="0"/>
            </a:rPr>
            <a:t>A</a:t>
          </a:r>
          <a:r>
            <a:rPr lang="en-US" sz="900" b="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background tab used to calculate the 24-25 Point Calculation.</a:t>
          </a:r>
          <a:endParaRPr lang="en-US" sz="900">
            <a:effectLst/>
            <a:latin typeface="Open Sans" panose="020B0606030504020204" pitchFamily="34" charset="0"/>
            <a:ea typeface="Open Sans" panose="020B0606030504020204" pitchFamily="34" charset="0"/>
            <a:cs typeface="Open Sans" panose="020B0606030504020204" pitchFamily="34" charset="0"/>
          </a:endParaRPr>
        </a:p>
        <a:p>
          <a:pPr algn="l"/>
          <a:endParaRPr lang="en-US" sz="90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8</xdr:col>
      <xdr:colOff>0</xdr:colOff>
      <xdr:row>22</xdr:row>
      <xdr:rowOff>0</xdr:rowOff>
    </xdr:from>
    <xdr:to>
      <xdr:col>12</xdr:col>
      <xdr:colOff>76200</xdr:colOff>
      <xdr:row>27</xdr:row>
      <xdr:rowOff>114300</xdr:rowOff>
    </xdr:to>
    <xdr:sp macro="" textlink="">
      <xdr:nvSpPr>
        <xdr:cNvPr id="39" name="TextBox 38">
          <a:extLst>
            <a:ext uri="{FF2B5EF4-FFF2-40B4-BE49-F238E27FC236}">
              <a16:creationId xmlns:a16="http://schemas.microsoft.com/office/drawing/2014/main" id="{0D4FC7DE-508E-499A-938E-29F06DCD1189}"/>
            </a:ext>
          </a:extLst>
        </xdr:cNvPr>
        <xdr:cNvSpPr txBox="1"/>
      </xdr:nvSpPr>
      <xdr:spPr>
        <a:xfrm>
          <a:off x="4876800" y="4362450"/>
          <a:ext cx="2514600" cy="1066800"/>
        </a:xfrm>
        <a:prstGeom prst="rect">
          <a:avLst/>
        </a:prstGeom>
        <a:solidFill>
          <a:schemeClr val="accent5">
            <a:lumMod val="20000"/>
            <a:lumOff val="8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50" b="1">
              <a:latin typeface="Open Sans" panose="020B0606030504020204" pitchFamily="34" charset="0"/>
              <a:ea typeface="Open Sans" panose="020B0606030504020204" pitchFamily="34" charset="0"/>
              <a:cs typeface="Open Sans" panose="020B0606030504020204" pitchFamily="34" charset="0"/>
            </a:rPr>
            <a:t>2024-25 CC</a:t>
          </a:r>
        </a:p>
        <a:p>
          <a:pPr algn="l"/>
          <a:r>
            <a:rPr lang="en-US" sz="900" b="0">
              <a:latin typeface="Open Sans" panose="020B0606030504020204" pitchFamily="34" charset="0"/>
              <a:ea typeface="Open Sans" panose="020B0606030504020204" pitchFamily="34" charset="0"/>
              <a:cs typeface="Open Sans" panose="020B0606030504020204" pitchFamily="34" charset="0"/>
            </a:rPr>
            <a:t>A</a:t>
          </a:r>
          <a:r>
            <a:rPr lang="en-US" sz="900" b="0" baseline="0">
              <a:latin typeface="Open Sans" panose="020B0606030504020204" pitchFamily="34" charset="0"/>
              <a:ea typeface="Open Sans" panose="020B0606030504020204" pitchFamily="34" charset="0"/>
              <a:cs typeface="Open Sans" panose="020B0606030504020204" pitchFamily="34" charset="0"/>
            </a:rPr>
            <a:t> background tab used to calculate the 24-25 Point Calculation.</a:t>
          </a:r>
          <a:endParaRPr lang="en-US" sz="900" b="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8</xdr:col>
      <xdr:colOff>9525</xdr:colOff>
      <xdr:row>28</xdr:row>
      <xdr:rowOff>142875</xdr:rowOff>
    </xdr:from>
    <xdr:to>
      <xdr:col>12</xdr:col>
      <xdr:colOff>85725</xdr:colOff>
      <xdr:row>34</xdr:row>
      <xdr:rowOff>66675</xdr:rowOff>
    </xdr:to>
    <xdr:sp macro="" textlink="">
      <xdr:nvSpPr>
        <xdr:cNvPr id="41" name="TextBox 40">
          <a:extLst>
            <a:ext uri="{FF2B5EF4-FFF2-40B4-BE49-F238E27FC236}">
              <a16:creationId xmlns:a16="http://schemas.microsoft.com/office/drawing/2014/main" id="{008B711A-9E8C-4493-9D47-75AB0E9FAF8F}"/>
            </a:ext>
          </a:extLst>
        </xdr:cNvPr>
        <xdr:cNvSpPr txBox="1"/>
      </xdr:nvSpPr>
      <xdr:spPr>
        <a:xfrm>
          <a:off x="4886325" y="5648325"/>
          <a:ext cx="2514600" cy="1066800"/>
        </a:xfrm>
        <a:prstGeom prst="rect">
          <a:avLst/>
        </a:prstGeom>
        <a:solidFill>
          <a:schemeClr val="accent5">
            <a:lumMod val="20000"/>
            <a:lumOff val="8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50" b="1">
              <a:latin typeface="Open Sans" panose="020B0606030504020204" pitchFamily="34" charset="0"/>
              <a:ea typeface="Open Sans" panose="020B0606030504020204" pitchFamily="34" charset="0"/>
              <a:cs typeface="Open Sans" panose="020B0606030504020204" pitchFamily="34" charset="0"/>
            </a:rPr>
            <a:t>2024-25 Univ</a:t>
          </a:r>
        </a:p>
        <a:p>
          <a:pPr marL="0" marR="0" indent="0" algn="l" defTabSz="914400" eaLnBrk="1" fontAlgn="auto" latinLnBrk="0" hangingPunct="1">
            <a:lnSpc>
              <a:spcPct val="100000"/>
            </a:lnSpc>
            <a:spcBef>
              <a:spcPts val="0"/>
            </a:spcBef>
            <a:spcAft>
              <a:spcPts val="0"/>
            </a:spcAft>
            <a:buClrTx/>
            <a:buSzTx/>
            <a:buFontTx/>
            <a:buNone/>
            <a:tabLst/>
            <a:defRPr/>
          </a:pPr>
          <a:r>
            <a:rPr lang="en-US" sz="900" b="0">
              <a:solidFill>
                <a:schemeClr val="dk1"/>
              </a:solidFill>
              <a:effectLst/>
              <a:latin typeface="Open Sans" panose="020B0606030504020204" pitchFamily="34" charset="0"/>
              <a:ea typeface="Open Sans" panose="020B0606030504020204" pitchFamily="34" charset="0"/>
              <a:cs typeface="Open Sans" panose="020B0606030504020204" pitchFamily="34" charset="0"/>
            </a:rPr>
            <a:t>A</a:t>
          </a:r>
          <a:r>
            <a:rPr lang="en-US" sz="900" b="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background tab used to calculate the 24-25 Point Calculation.</a:t>
          </a:r>
          <a:endParaRPr lang="en-US" sz="900">
            <a:effectLst/>
            <a:latin typeface="Open Sans" panose="020B0606030504020204" pitchFamily="34" charset="0"/>
            <a:ea typeface="Open Sans" panose="020B0606030504020204" pitchFamily="34" charset="0"/>
            <a:cs typeface="Open Sans" panose="020B0606030504020204" pitchFamily="34" charset="0"/>
          </a:endParaRPr>
        </a:p>
        <a:p>
          <a:pPr algn="ctr"/>
          <a:endParaRPr lang="en-US" sz="1050" b="1">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6</xdr:col>
      <xdr:colOff>57150</xdr:colOff>
      <xdr:row>8</xdr:row>
      <xdr:rowOff>33337</xdr:rowOff>
    </xdr:from>
    <xdr:to>
      <xdr:col>8</xdr:col>
      <xdr:colOff>0</xdr:colOff>
      <xdr:row>8</xdr:row>
      <xdr:rowOff>33337</xdr:rowOff>
    </xdr:to>
    <xdr:cxnSp macro="">
      <xdr:nvCxnSpPr>
        <xdr:cNvPr id="43" name="Straight Arrow Connector 42">
          <a:extLst>
            <a:ext uri="{FF2B5EF4-FFF2-40B4-BE49-F238E27FC236}">
              <a16:creationId xmlns:a16="http://schemas.microsoft.com/office/drawing/2014/main" id="{F735B0D9-83AF-42B1-8999-6233C3D3FCFC}"/>
            </a:ext>
          </a:extLst>
        </xdr:cNvPr>
        <xdr:cNvCxnSpPr>
          <a:stCxn id="27" idx="3"/>
          <a:endCxn id="31" idx="1"/>
        </xdr:cNvCxnSpPr>
      </xdr:nvCxnSpPr>
      <xdr:spPr>
        <a:xfrm>
          <a:off x="3714750" y="1728787"/>
          <a:ext cx="1162050" cy="0"/>
        </a:xfrm>
        <a:prstGeom prst="straightConnector1">
          <a:avLst/>
        </a:prstGeom>
        <a:ln w="28575">
          <a:solidFill>
            <a:sysClr val="windowText" lastClr="000000"/>
          </a:solidFill>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57150</xdr:colOff>
      <xdr:row>14</xdr:row>
      <xdr:rowOff>152400</xdr:rowOff>
    </xdr:from>
    <xdr:to>
      <xdr:col>8</xdr:col>
      <xdr:colOff>0</xdr:colOff>
      <xdr:row>14</xdr:row>
      <xdr:rowOff>152400</xdr:rowOff>
    </xdr:to>
    <xdr:cxnSp macro="">
      <xdr:nvCxnSpPr>
        <xdr:cNvPr id="44" name="Straight Arrow Connector 43">
          <a:extLst>
            <a:ext uri="{FF2B5EF4-FFF2-40B4-BE49-F238E27FC236}">
              <a16:creationId xmlns:a16="http://schemas.microsoft.com/office/drawing/2014/main" id="{1DDE22E7-5A5A-4519-BF4A-774B384FCB3D}"/>
            </a:ext>
          </a:extLst>
        </xdr:cNvPr>
        <xdr:cNvCxnSpPr>
          <a:stCxn id="28" idx="3"/>
          <a:endCxn id="33" idx="1"/>
        </xdr:cNvCxnSpPr>
      </xdr:nvCxnSpPr>
      <xdr:spPr>
        <a:xfrm>
          <a:off x="3714750" y="2990850"/>
          <a:ext cx="1162050" cy="0"/>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xdr:colOff>
      <xdr:row>17</xdr:row>
      <xdr:rowOff>114300</xdr:rowOff>
    </xdr:from>
    <xdr:to>
      <xdr:col>4</xdr:col>
      <xdr:colOff>19050</xdr:colOff>
      <xdr:row>19</xdr:row>
      <xdr:rowOff>0</xdr:rowOff>
    </xdr:to>
    <xdr:cxnSp macro="">
      <xdr:nvCxnSpPr>
        <xdr:cNvPr id="45" name="Straight Arrow Connector 44">
          <a:extLst>
            <a:ext uri="{FF2B5EF4-FFF2-40B4-BE49-F238E27FC236}">
              <a16:creationId xmlns:a16="http://schemas.microsoft.com/office/drawing/2014/main" id="{11C3D458-81B0-4025-895A-7EA8045AA52A}"/>
            </a:ext>
          </a:extLst>
        </xdr:cNvPr>
        <xdr:cNvCxnSpPr>
          <a:stCxn id="28" idx="2"/>
          <a:endCxn id="30" idx="0"/>
        </xdr:cNvCxnSpPr>
      </xdr:nvCxnSpPr>
      <xdr:spPr>
        <a:xfrm>
          <a:off x="2457450" y="3524250"/>
          <a:ext cx="0" cy="26670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590550</xdr:colOff>
      <xdr:row>8</xdr:row>
      <xdr:rowOff>33336</xdr:rowOff>
    </xdr:from>
    <xdr:to>
      <xdr:col>1</xdr:col>
      <xdr:colOff>603250</xdr:colOff>
      <xdr:row>21</xdr:row>
      <xdr:rowOff>38099</xdr:rowOff>
    </xdr:to>
    <xdr:cxnSp macro="">
      <xdr:nvCxnSpPr>
        <xdr:cNvPr id="47" name="Curved Connector 28">
          <a:extLst>
            <a:ext uri="{FF2B5EF4-FFF2-40B4-BE49-F238E27FC236}">
              <a16:creationId xmlns:a16="http://schemas.microsoft.com/office/drawing/2014/main" id="{CAD019FD-BBEA-4C02-B1C7-5A39CC867143}"/>
            </a:ext>
          </a:extLst>
        </xdr:cNvPr>
        <xdr:cNvCxnSpPr>
          <a:stCxn id="27" idx="1"/>
          <a:endCxn id="30" idx="1"/>
        </xdr:cNvCxnSpPr>
      </xdr:nvCxnSpPr>
      <xdr:spPr>
        <a:xfrm rot="10800000" flipV="1">
          <a:off x="1200150" y="1728786"/>
          <a:ext cx="12700" cy="2481263"/>
        </a:xfrm>
        <a:prstGeom prst="curvedConnector3">
          <a:avLst>
            <a:gd name="adj1" fmla="val 1800000"/>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57150</xdr:colOff>
      <xdr:row>14</xdr:row>
      <xdr:rowOff>152400</xdr:rowOff>
    </xdr:from>
    <xdr:to>
      <xdr:col>8</xdr:col>
      <xdr:colOff>0</xdr:colOff>
      <xdr:row>21</xdr:row>
      <xdr:rowOff>38100</xdr:rowOff>
    </xdr:to>
    <xdr:cxnSp macro="">
      <xdr:nvCxnSpPr>
        <xdr:cNvPr id="49" name="Straight Arrow Connector 48">
          <a:extLst>
            <a:ext uri="{FF2B5EF4-FFF2-40B4-BE49-F238E27FC236}">
              <a16:creationId xmlns:a16="http://schemas.microsoft.com/office/drawing/2014/main" id="{9E60C072-C611-4A12-B1B2-11C566677A45}"/>
            </a:ext>
          </a:extLst>
        </xdr:cNvPr>
        <xdr:cNvCxnSpPr>
          <a:stCxn id="30" idx="3"/>
          <a:endCxn id="33" idx="1"/>
        </xdr:cNvCxnSpPr>
      </xdr:nvCxnSpPr>
      <xdr:spPr>
        <a:xfrm flipV="1">
          <a:off x="3714750" y="2990850"/>
          <a:ext cx="1162050" cy="1219200"/>
        </a:xfrm>
        <a:prstGeom prst="straightConnector1">
          <a:avLst/>
        </a:prstGeom>
        <a:ln w="952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57150</xdr:colOff>
      <xdr:row>8</xdr:row>
      <xdr:rowOff>33337</xdr:rowOff>
    </xdr:from>
    <xdr:to>
      <xdr:col>8</xdr:col>
      <xdr:colOff>0</xdr:colOff>
      <xdr:row>21</xdr:row>
      <xdr:rowOff>38100</xdr:rowOff>
    </xdr:to>
    <xdr:cxnSp macro="">
      <xdr:nvCxnSpPr>
        <xdr:cNvPr id="51" name="Straight Arrow Connector 50">
          <a:extLst>
            <a:ext uri="{FF2B5EF4-FFF2-40B4-BE49-F238E27FC236}">
              <a16:creationId xmlns:a16="http://schemas.microsoft.com/office/drawing/2014/main" id="{06EB8897-7487-4ADA-BB08-E230EBD855FA}"/>
            </a:ext>
          </a:extLst>
        </xdr:cNvPr>
        <xdr:cNvCxnSpPr>
          <a:stCxn id="30" idx="3"/>
          <a:endCxn id="31" idx="1"/>
        </xdr:cNvCxnSpPr>
      </xdr:nvCxnSpPr>
      <xdr:spPr>
        <a:xfrm flipV="1">
          <a:off x="3714750" y="1728787"/>
          <a:ext cx="1162050" cy="2481263"/>
        </a:xfrm>
        <a:prstGeom prst="straightConnector1">
          <a:avLst/>
        </a:prstGeom>
        <a:ln w="127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76200</xdr:colOff>
      <xdr:row>8</xdr:row>
      <xdr:rowOff>33337</xdr:rowOff>
    </xdr:from>
    <xdr:to>
      <xdr:col>13</xdr:col>
      <xdr:colOff>0</xdr:colOff>
      <xdr:row>8</xdr:row>
      <xdr:rowOff>33337</xdr:rowOff>
    </xdr:to>
    <xdr:cxnSp macro="">
      <xdr:nvCxnSpPr>
        <xdr:cNvPr id="52" name="Straight Arrow Connector 51">
          <a:extLst>
            <a:ext uri="{FF2B5EF4-FFF2-40B4-BE49-F238E27FC236}">
              <a16:creationId xmlns:a16="http://schemas.microsoft.com/office/drawing/2014/main" id="{0334E4DD-1CFF-471B-B142-26BC9BABCBA3}"/>
            </a:ext>
          </a:extLst>
        </xdr:cNvPr>
        <xdr:cNvCxnSpPr>
          <a:stCxn id="31" idx="3"/>
          <a:endCxn id="35" idx="1"/>
        </xdr:cNvCxnSpPr>
      </xdr:nvCxnSpPr>
      <xdr:spPr>
        <a:xfrm>
          <a:off x="7391400" y="1728787"/>
          <a:ext cx="533400" cy="0"/>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76200</xdr:colOff>
      <xdr:row>24</xdr:row>
      <xdr:rowOff>152400</xdr:rowOff>
    </xdr:from>
    <xdr:to>
      <xdr:col>13</xdr:col>
      <xdr:colOff>0</xdr:colOff>
      <xdr:row>29</xdr:row>
      <xdr:rowOff>95250</xdr:rowOff>
    </xdr:to>
    <xdr:cxnSp macro="">
      <xdr:nvCxnSpPr>
        <xdr:cNvPr id="54" name="Straight Arrow Connector 53">
          <a:extLst>
            <a:ext uri="{FF2B5EF4-FFF2-40B4-BE49-F238E27FC236}">
              <a16:creationId xmlns:a16="http://schemas.microsoft.com/office/drawing/2014/main" id="{68A58EF8-B30F-4A8E-81FE-D2893D8AAA4C}"/>
            </a:ext>
          </a:extLst>
        </xdr:cNvPr>
        <xdr:cNvCxnSpPr>
          <a:stCxn id="39" idx="3"/>
          <a:endCxn id="37" idx="1"/>
        </xdr:cNvCxnSpPr>
      </xdr:nvCxnSpPr>
      <xdr:spPr>
        <a:xfrm>
          <a:off x="7391400" y="4895850"/>
          <a:ext cx="533400" cy="895350"/>
        </a:xfrm>
        <a:prstGeom prst="straightConnector1">
          <a:avLst/>
        </a:prstGeom>
        <a:ln>
          <a:solidFill>
            <a:sysClr val="windowText" lastClr="000000"/>
          </a:solidFill>
          <a:prstDash val="lgDash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85725</xdr:colOff>
      <xdr:row>29</xdr:row>
      <xdr:rowOff>95250</xdr:rowOff>
    </xdr:from>
    <xdr:to>
      <xdr:col>13</xdr:col>
      <xdr:colOff>0</xdr:colOff>
      <xdr:row>31</xdr:row>
      <xdr:rowOff>104775</xdr:rowOff>
    </xdr:to>
    <xdr:cxnSp macro="">
      <xdr:nvCxnSpPr>
        <xdr:cNvPr id="55" name="Straight Arrow Connector 54">
          <a:extLst>
            <a:ext uri="{FF2B5EF4-FFF2-40B4-BE49-F238E27FC236}">
              <a16:creationId xmlns:a16="http://schemas.microsoft.com/office/drawing/2014/main" id="{5611DBB2-1BA9-4631-A871-BE231A5A78B6}"/>
            </a:ext>
          </a:extLst>
        </xdr:cNvPr>
        <xdr:cNvCxnSpPr>
          <a:stCxn id="41" idx="3"/>
          <a:endCxn id="37" idx="1"/>
        </xdr:cNvCxnSpPr>
      </xdr:nvCxnSpPr>
      <xdr:spPr>
        <a:xfrm flipV="1">
          <a:off x="7400925" y="5791200"/>
          <a:ext cx="523875" cy="390525"/>
        </a:xfrm>
        <a:prstGeom prst="straightConnector1">
          <a:avLst/>
        </a:prstGeom>
        <a:ln w="9525">
          <a:solidFill>
            <a:sysClr val="windowText" lastClr="000000"/>
          </a:solidFill>
          <a:prstDash val="lgDash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38100</xdr:colOff>
      <xdr:row>11</xdr:row>
      <xdr:rowOff>166687</xdr:rowOff>
    </xdr:from>
    <xdr:to>
      <xdr:col>15</xdr:col>
      <xdr:colOff>38100</xdr:colOff>
      <xdr:row>26</xdr:row>
      <xdr:rowOff>133350</xdr:rowOff>
    </xdr:to>
    <xdr:cxnSp macro="">
      <xdr:nvCxnSpPr>
        <xdr:cNvPr id="56" name="Straight Arrow Connector 55">
          <a:extLst>
            <a:ext uri="{FF2B5EF4-FFF2-40B4-BE49-F238E27FC236}">
              <a16:creationId xmlns:a16="http://schemas.microsoft.com/office/drawing/2014/main" id="{AAF5AE26-8EEF-4D62-83F4-3AC935F1A996}"/>
            </a:ext>
          </a:extLst>
        </xdr:cNvPr>
        <xdr:cNvCxnSpPr>
          <a:stCxn id="37" idx="0"/>
          <a:endCxn id="35" idx="2"/>
        </xdr:cNvCxnSpPr>
      </xdr:nvCxnSpPr>
      <xdr:spPr>
        <a:xfrm flipV="1">
          <a:off x="9182100" y="2433637"/>
          <a:ext cx="0" cy="2824163"/>
        </a:xfrm>
        <a:prstGeom prst="straightConnector1">
          <a:avLst/>
        </a:prstGeom>
        <a:ln>
          <a:solidFill>
            <a:sysClr val="windowText" lastClr="000000"/>
          </a:solidFill>
          <a:prstDash val="lgDash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76200</xdr:colOff>
      <xdr:row>8</xdr:row>
      <xdr:rowOff>33337</xdr:rowOff>
    </xdr:from>
    <xdr:to>
      <xdr:col>18</xdr:col>
      <xdr:colOff>0</xdr:colOff>
      <xdr:row>8</xdr:row>
      <xdr:rowOff>33337</xdr:rowOff>
    </xdr:to>
    <xdr:cxnSp macro="">
      <xdr:nvCxnSpPr>
        <xdr:cNvPr id="57" name="Straight Arrow Connector 56">
          <a:extLst>
            <a:ext uri="{FF2B5EF4-FFF2-40B4-BE49-F238E27FC236}">
              <a16:creationId xmlns:a16="http://schemas.microsoft.com/office/drawing/2014/main" id="{0CA136E5-8232-4757-B642-EDCA89BBE45D}"/>
            </a:ext>
          </a:extLst>
        </xdr:cNvPr>
        <xdr:cNvCxnSpPr>
          <a:stCxn id="35" idx="3"/>
          <a:endCxn id="36" idx="1"/>
        </xdr:cNvCxnSpPr>
      </xdr:nvCxnSpPr>
      <xdr:spPr>
        <a:xfrm>
          <a:off x="10439400" y="1728787"/>
          <a:ext cx="533400" cy="0"/>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83343</xdr:colOff>
      <xdr:row>9</xdr:row>
      <xdr:rowOff>119062</xdr:rowOff>
    </xdr:from>
    <xdr:to>
      <xdr:col>7</xdr:col>
      <xdr:colOff>595313</xdr:colOff>
      <xdr:row>23</xdr:row>
      <xdr:rowOff>166687</xdr:rowOff>
    </xdr:to>
    <xdr:cxnSp macro="">
      <xdr:nvCxnSpPr>
        <xdr:cNvPr id="58" name="Straight Arrow Connector 57">
          <a:extLst>
            <a:ext uri="{FF2B5EF4-FFF2-40B4-BE49-F238E27FC236}">
              <a16:creationId xmlns:a16="http://schemas.microsoft.com/office/drawing/2014/main" id="{060D5FFA-3730-45F7-8862-F14CE861CBC1}"/>
            </a:ext>
          </a:extLst>
        </xdr:cNvPr>
        <xdr:cNvCxnSpPr/>
      </xdr:nvCxnSpPr>
      <xdr:spPr>
        <a:xfrm>
          <a:off x="3740943" y="2005012"/>
          <a:ext cx="1121570" cy="2714625"/>
        </a:xfrm>
        <a:prstGeom prst="straightConnector1">
          <a:avLst/>
        </a:prstGeom>
        <a:ln>
          <a:solidFill>
            <a:sysClr val="windowText" lastClr="000000"/>
          </a:solidFill>
          <a:prstDash val="lgDash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45246</xdr:colOff>
      <xdr:row>15</xdr:row>
      <xdr:rowOff>69048</xdr:rowOff>
    </xdr:from>
    <xdr:to>
      <xdr:col>8</xdr:col>
      <xdr:colOff>0</xdr:colOff>
      <xdr:row>30</xdr:row>
      <xdr:rowOff>130968</xdr:rowOff>
    </xdr:to>
    <xdr:cxnSp macro="">
      <xdr:nvCxnSpPr>
        <xdr:cNvPr id="59" name="Straight Arrow Connector 58">
          <a:extLst>
            <a:ext uri="{FF2B5EF4-FFF2-40B4-BE49-F238E27FC236}">
              <a16:creationId xmlns:a16="http://schemas.microsoft.com/office/drawing/2014/main" id="{7962CAB2-399B-42BB-B5FF-C4D0CEB33DD1}"/>
            </a:ext>
          </a:extLst>
        </xdr:cNvPr>
        <xdr:cNvCxnSpPr/>
      </xdr:nvCxnSpPr>
      <xdr:spPr>
        <a:xfrm>
          <a:off x="3702846" y="3097998"/>
          <a:ext cx="1173954" cy="2919420"/>
        </a:xfrm>
        <a:prstGeom prst="straightConnector1">
          <a:avLst/>
        </a:prstGeom>
        <a:ln>
          <a:solidFill>
            <a:sysClr val="windowText" lastClr="000000"/>
          </a:solidFill>
          <a:prstDash val="lgDashDot"/>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409915</xdr:colOff>
      <xdr:row>9</xdr:row>
      <xdr:rowOff>83344</xdr:rowOff>
    </xdr:from>
    <xdr:to>
      <xdr:col>1</xdr:col>
      <xdr:colOff>1967932</xdr:colOff>
      <xdr:row>16</xdr:row>
      <xdr:rowOff>136071</xdr:rowOff>
    </xdr:to>
    <xdr:grpSp>
      <xdr:nvGrpSpPr>
        <xdr:cNvPr id="2" name="Group 1">
          <a:extLst>
            <a:ext uri="{FF2B5EF4-FFF2-40B4-BE49-F238E27FC236}">
              <a16:creationId xmlns:a16="http://schemas.microsoft.com/office/drawing/2014/main" id="{9DA88B26-B464-4636-9446-2FE237BF652E}"/>
            </a:ext>
          </a:extLst>
        </xdr:cNvPr>
        <xdr:cNvGrpSpPr/>
      </xdr:nvGrpSpPr>
      <xdr:grpSpPr>
        <a:xfrm>
          <a:off x="409915" y="2297907"/>
          <a:ext cx="2403361" cy="1636258"/>
          <a:chOff x="409924" y="2547969"/>
          <a:chExt cx="2401660" cy="1670246"/>
        </a:xfrm>
      </xdr:grpSpPr>
      <xdr:cxnSp macro="">
        <xdr:nvCxnSpPr>
          <xdr:cNvPr id="4" name="Straight Arrow Connector 3">
            <a:extLst>
              <a:ext uri="{FF2B5EF4-FFF2-40B4-BE49-F238E27FC236}">
                <a16:creationId xmlns:a16="http://schemas.microsoft.com/office/drawing/2014/main" id="{92E81E1C-9963-8C51-D0D2-3799D8B1B9EE}"/>
              </a:ext>
            </a:extLst>
          </xdr:cNvPr>
          <xdr:cNvCxnSpPr/>
        </xdr:nvCxnSpPr>
        <xdr:spPr>
          <a:xfrm flipH="1">
            <a:off x="557893" y="3551466"/>
            <a:ext cx="468313" cy="666749"/>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 name="TextBox 2">
            <a:extLst>
              <a:ext uri="{FF2B5EF4-FFF2-40B4-BE49-F238E27FC236}">
                <a16:creationId xmlns:a16="http://schemas.microsoft.com/office/drawing/2014/main" id="{873403E8-1790-5FB0-5DD2-B59A14170AC5}"/>
              </a:ext>
            </a:extLst>
          </xdr:cNvPr>
          <xdr:cNvSpPr txBox="1"/>
        </xdr:nvSpPr>
        <xdr:spPr>
          <a:xfrm>
            <a:off x="409924" y="2547969"/>
            <a:ext cx="2401660" cy="1036410"/>
          </a:xfrm>
          <a:prstGeom prst="rect">
            <a:avLst/>
          </a:prstGeom>
          <a:solidFill>
            <a:schemeClr val="bg1">
              <a:lumMod val="8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These</a:t>
            </a:r>
            <a:r>
              <a:rPr lang="en-US" sz="100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scales are primarily mathematically derived using an historic data set. See the </a:t>
            </a:r>
            <a:r>
              <a:rPr lang="en-US" sz="1000" b="1"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Scales</a:t>
            </a:r>
            <a:r>
              <a:rPr lang="en-US" sz="1000" b="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tab for further explanation.</a:t>
            </a:r>
            <a:endParaRPr lang="en-US" sz="1000">
              <a:effectLst/>
              <a:latin typeface="Open Sans" panose="020B0606030504020204" pitchFamily="34" charset="0"/>
              <a:ea typeface="Open Sans" panose="020B0606030504020204" pitchFamily="34" charset="0"/>
              <a:cs typeface="Open Sans" panose="020B0606030504020204" pitchFamily="34" charset="0"/>
            </a:endParaRPr>
          </a:p>
        </xdr:txBody>
      </xdr:sp>
    </xdr:grpSp>
    <xdr:clientData/>
  </xdr:twoCellAnchor>
  <xdr:twoCellAnchor>
    <xdr:from>
      <xdr:col>15</xdr:col>
      <xdr:colOff>163288</xdr:colOff>
      <xdr:row>4</xdr:row>
      <xdr:rowOff>23812</xdr:rowOff>
    </xdr:from>
    <xdr:to>
      <xdr:col>17</xdr:col>
      <xdr:colOff>472315</xdr:colOff>
      <xdr:row>10</xdr:row>
      <xdr:rowOff>150037</xdr:rowOff>
    </xdr:to>
    <xdr:grpSp>
      <xdr:nvGrpSpPr>
        <xdr:cNvPr id="5" name="Group 4">
          <a:extLst>
            <a:ext uri="{FF2B5EF4-FFF2-40B4-BE49-F238E27FC236}">
              <a16:creationId xmlns:a16="http://schemas.microsoft.com/office/drawing/2014/main" id="{1C9D1811-EEAA-4DA2-A477-0745B6E8246C}"/>
            </a:ext>
          </a:extLst>
        </xdr:cNvPr>
        <xdr:cNvGrpSpPr/>
      </xdr:nvGrpSpPr>
      <xdr:grpSpPr>
        <a:xfrm>
          <a:off x="19475226" y="1107281"/>
          <a:ext cx="2856964" cy="1483537"/>
          <a:chOff x="19822205" y="1452294"/>
          <a:chExt cx="2863485" cy="1519256"/>
        </a:xfrm>
      </xdr:grpSpPr>
      <xdr:cxnSp macro="">
        <xdr:nvCxnSpPr>
          <xdr:cNvPr id="7" name="Straight Arrow Connector 6">
            <a:extLst>
              <a:ext uri="{FF2B5EF4-FFF2-40B4-BE49-F238E27FC236}">
                <a16:creationId xmlns:a16="http://schemas.microsoft.com/office/drawing/2014/main" id="{FA9F74CB-69BF-2E90-38A5-BBCEAFF7AB9B}"/>
              </a:ext>
            </a:extLst>
          </xdr:cNvPr>
          <xdr:cNvCxnSpPr/>
        </xdr:nvCxnSpPr>
        <xdr:spPr>
          <a:xfrm flipH="1">
            <a:off x="19822205" y="1949223"/>
            <a:ext cx="1331873" cy="255133"/>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 name="TextBox 5">
            <a:extLst>
              <a:ext uri="{FF2B5EF4-FFF2-40B4-BE49-F238E27FC236}">
                <a16:creationId xmlns:a16="http://schemas.microsoft.com/office/drawing/2014/main" id="{A09B9345-F7CE-2A16-56EB-C414DA3C0B3A}"/>
              </a:ext>
            </a:extLst>
          </xdr:cNvPr>
          <xdr:cNvSpPr txBox="1"/>
        </xdr:nvSpPr>
        <xdr:spPr>
          <a:xfrm>
            <a:off x="20318583" y="1452294"/>
            <a:ext cx="2367107" cy="1519256"/>
          </a:xfrm>
          <a:prstGeom prst="rect">
            <a:avLst/>
          </a:prstGeom>
          <a:solidFill>
            <a:schemeClr val="bg1">
              <a:lumMod val="85000"/>
            </a:schemeClr>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Open Sans" panose="020B0606030504020204" pitchFamily="34" charset="0"/>
                <a:ea typeface="Open Sans" panose="020B0606030504020204" pitchFamily="34" charset="0"/>
                <a:cs typeface="Open Sans" panose="020B0606030504020204" pitchFamily="34" charset="0"/>
              </a:rPr>
              <a:t>These </a:t>
            </a:r>
            <a:r>
              <a:rPr lang="en-US" sz="1000" b="1">
                <a:latin typeface="Open Sans" panose="020B0606030504020204" pitchFamily="34" charset="0"/>
                <a:ea typeface="Open Sans" panose="020B0606030504020204" pitchFamily="34" charset="0"/>
                <a:cs typeface="Open Sans" panose="020B0606030504020204" pitchFamily="34" charset="0"/>
              </a:rPr>
              <a:t>Combined Outcomes </a:t>
            </a:r>
            <a:r>
              <a:rPr lang="en-US" sz="1000">
                <a:latin typeface="Open Sans" panose="020B0606030504020204" pitchFamily="34" charset="0"/>
                <a:ea typeface="Open Sans" panose="020B0606030504020204" pitchFamily="34" charset="0"/>
                <a:cs typeface="Open Sans" panose="020B0606030504020204" pitchFamily="34" charset="0"/>
              </a:rPr>
              <a:t>represent</a:t>
            </a:r>
            <a:r>
              <a:rPr lang="en-US" sz="1000" baseline="0">
                <a:latin typeface="Open Sans" panose="020B0606030504020204" pitchFamily="34" charset="0"/>
                <a:ea typeface="Open Sans" panose="020B0606030504020204" pitchFamily="34" charset="0"/>
                <a:cs typeface="Open Sans" panose="020B0606030504020204" pitchFamily="34" charset="0"/>
              </a:rPr>
              <a:t> three-year averages of each institution's combined </a:t>
            </a:r>
            <a:r>
              <a:rPr lang="en-US" sz="1000" i="1" baseline="0">
                <a:latin typeface="Open Sans" panose="020B0606030504020204" pitchFamily="34" charset="0"/>
                <a:ea typeface="Open Sans" panose="020B0606030504020204" pitchFamily="34" charset="0"/>
                <a:cs typeface="Open Sans" panose="020B0606030504020204" pitchFamily="34" charset="0"/>
              </a:rPr>
              <a:t>overall outcomes</a:t>
            </a:r>
            <a:r>
              <a:rPr lang="en-US" sz="1000" baseline="0">
                <a:latin typeface="Open Sans" panose="020B0606030504020204" pitchFamily="34" charset="0"/>
                <a:ea typeface="Open Sans" panose="020B0606030504020204" pitchFamily="34" charset="0"/>
                <a:cs typeface="Open Sans" panose="020B0606030504020204" pitchFamily="34" charset="0"/>
              </a:rPr>
              <a:t>  and </a:t>
            </a:r>
            <a:r>
              <a:rPr lang="en-US" sz="1000" i="1" baseline="0">
                <a:latin typeface="Open Sans" panose="020B0606030504020204" pitchFamily="34" charset="0"/>
                <a:ea typeface="Open Sans" panose="020B0606030504020204" pitchFamily="34" charset="0"/>
                <a:cs typeface="Open Sans" panose="020B0606030504020204" pitchFamily="34" charset="0"/>
              </a:rPr>
              <a:t>focus population outcomes </a:t>
            </a:r>
            <a:r>
              <a:rPr lang="en-US" sz="1000" baseline="0">
                <a:latin typeface="Open Sans" panose="020B0606030504020204" pitchFamily="34" charset="0"/>
                <a:ea typeface="Open Sans" panose="020B0606030504020204" pitchFamily="34" charset="0"/>
                <a:cs typeface="Open Sans" panose="020B0606030504020204" pitchFamily="34" charset="0"/>
              </a:rPr>
              <a:t>with applied premiums. Individual years of combined outcomes can be found on the </a:t>
            </a:r>
            <a:r>
              <a:rPr lang="en-US" sz="1000" b="1" baseline="0">
                <a:latin typeface="Open Sans" panose="020B0606030504020204" pitchFamily="34" charset="0"/>
                <a:ea typeface="Open Sans" panose="020B0606030504020204" pitchFamily="34" charset="0"/>
                <a:cs typeface="Open Sans" panose="020B0606030504020204" pitchFamily="34" charset="0"/>
              </a:rPr>
              <a:t>CC Data</a:t>
            </a:r>
            <a:r>
              <a:rPr lang="en-US" sz="1000" baseline="0">
                <a:latin typeface="Open Sans" panose="020B0606030504020204" pitchFamily="34" charset="0"/>
                <a:ea typeface="Open Sans" panose="020B0606030504020204" pitchFamily="34" charset="0"/>
                <a:cs typeface="Open Sans" panose="020B0606030504020204" pitchFamily="34" charset="0"/>
              </a:rPr>
              <a:t> tab.</a:t>
            </a:r>
            <a:endParaRPr lang="en-US" sz="1000">
              <a:latin typeface="Open Sans" panose="020B0606030504020204" pitchFamily="34" charset="0"/>
              <a:ea typeface="Open Sans" panose="020B0606030504020204" pitchFamily="34" charset="0"/>
              <a:cs typeface="Open Sans" panose="020B0606030504020204" pitchFamily="34" charset="0"/>
            </a:endParaRPr>
          </a:p>
        </xdr:txBody>
      </xdr:sp>
    </xdr:grpSp>
    <xdr:clientData/>
  </xdr:twoCellAnchor>
  <xdr:twoCellAnchor>
    <xdr:from>
      <xdr:col>15</xdr:col>
      <xdr:colOff>163285</xdr:colOff>
      <xdr:row>31</xdr:row>
      <xdr:rowOff>180295</xdr:rowOff>
    </xdr:from>
    <xdr:to>
      <xdr:col>17</xdr:col>
      <xdr:colOff>956819</xdr:colOff>
      <xdr:row>40</xdr:row>
      <xdr:rowOff>181327</xdr:rowOff>
    </xdr:to>
    <xdr:grpSp>
      <xdr:nvGrpSpPr>
        <xdr:cNvPr id="11" name="Group 10">
          <a:extLst>
            <a:ext uri="{FF2B5EF4-FFF2-40B4-BE49-F238E27FC236}">
              <a16:creationId xmlns:a16="http://schemas.microsoft.com/office/drawing/2014/main" id="{2E40B490-AD2F-4718-B5CE-D295B463C730}"/>
            </a:ext>
          </a:extLst>
        </xdr:cNvPr>
        <xdr:cNvGrpSpPr/>
      </xdr:nvGrpSpPr>
      <xdr:grpSpPr>
        <a:xfrm>
          <a:off x="19475223" y="7371670"/>
          <a:ext cx="3341471" cy="2037001"/>
          <a:chOff x="19798393" y="7967341"/>
          <a:chExt cx="3348604" cy="2082925"/>
        </a:xfrm>
      </xdr:grpSpPr>
      <xdr:cxnSp macro="">
        <xdr:nvCxnSpPr>
          <xdr:cNvPr id="13" name="Straight Arrow Connector 12">
            <a:extLst>
              <a:ext uri="{FF2B5EF4-FFF2-40B4-BE49-F238E27FC236}">
                <a16:creationId xmlns:a16="http://schemas.microsoft.com/office/drawing/2014/main" id="{93A11ACF-363D-196C-F388-402D26422193}"/>
              </a:ext>
            </a:extLst>
          </xdr:cNvPr>
          <xdr:cNvCxnSpPr/>
        </xdr:nvCxnSpPr>
        <xdr:spPr>
          <a:xfrm flipH="1">
            <a:off x="19798393" y="8586106"/>
            <a:ext cx="1023937" cy="23815"/>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 name="TextBox 11">
            <a:extLst>
              <a:ext uri="{FF2B5EF4-FFF2-40B4-BE49-F238E27FC236}">
                <a16:creationId xmlns:a16="http://schemas.microsoft.com/office/drawing/2014/main" id="{03030682-64B1-695E-97F4-41CC6AC5276D}"/>
              </a:ext>
            </a:extLst>
          </xdr:cNvPr>
          <xdr:cNvSpPr txBox="1"/>
        </xdr:nvSpPr>
        <xdr:spPr>
          <a:xfrm>
            <a:off x="20283477" y="7967341"/>
            <a:ext cx="2863520" cy="2082925"/>
          </a:xfrm>
          <a:prstGeom prst="rect">
            <a:avLst/>
          </a:prstGeom>
          <a:solidFill>
            <a:schemeClr val="bg1">
              <a:lumMod val="85000"/>
            </a:schemeClr>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Weights</a:t>
            </a:r>
            <a:r>
              <a:rPr lang="en-US"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are largely</a:t>
            </a:r>
            <a:r>
              <a:rPr lang="en-US" sz="100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based on institutional mission as determined by each community college's prioritized outcomes. During the 2020-2025 Formula Review Committee process, community college outcomes were placed within "priority bands"--grouping completion and progression metrics together in the top band and grouping the remaining outcomes in the bottom band. The highest priority outcomes are highlighted here.</a:t>
            </a:r>
            <a:endParaRPr lang="en-US" sz="1000">
              <a:effectLst/>
              <a:latin typeface="Open Sans" panose="020B0606030504020204" pitchFamily="34" charset="0"/>
              <a:ea typeface="Open Sans" panose="020B0606030504020204" pitchFamily="34" charset="0"/>
              <a:cs typeface="Open Sans" panose="020B0606030504020204" pitchFamily="34" charset="0"/>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154781</xdr:colOff>
      <xdr:row>9</xdr:row>
      <xdr:rowOff>35719</xdr:rowOff>
    </xdr:from>
    <xdr:to>
      <xdr:col>1</xdr:col>
      <xdr:colOff>1678779</xdr:colOff>
      <xdr:row>16</xdr:row>
      <xdr:rowOff>159883</xdr:rowOff>
    </xdr:to>
    <xdr:grpSp>
      <xdr:nvGrpSpPr>
        <xdr:cNvPr id="2" name="Group 1">
          <a:extLst>
            <a:ext uri="{FF2B5EF4-FFF2-40B4-BE49-F238E27FC236}">
              <a16:creationId xmlns:a16="http://schemas.microsoft.com/office/drawing/2014/main" id="{83931A43-82D9-4231-A9A8-A9E086014BAE}"/>
            </a:ext>
          </a:extLst>
        </xdr:cNvPr>
        <xdr:cNvGrpSpPr/>
      </xdr:nvGrpSpPr>
      <xdr:grpSpPr>
        <a:xfrm>
          <a:off x="154781" y="2333625"/>
          <a:ext cx="2405061" cy="1707696"/>
          <a:chOff x="398043" y="2544576"/>
          <a:chExt cx="2401660" cy="1673639"/>
        </a:xfrm>
      </xdr:grpSpPr>
      <xdr:cxnSp macro="">
        <xdr:nvCxnSpPr>
          <xdr:cNvPr id="4" name="Straight Arrow Connector 3">
            <a:extLst>
              <a:ext uri="{FF2B5EF4-FFF2-40B4-BE49-F238E27FC236}">
                <a16:creationId xmlns:a16="http://schemas.microsoft.com/office/drawing/2014/main" id="{EA8452B7-1752-BA34-22A2-E7D3631CA7FA}"/>
              </a:ext>
            </a:extLst>
          </xdr:cNvPr>
          <xdr:cNvCxnSpPr/>
        </xdr:nvCxnSpPr>
        <xdr:spPr>
          <a:xfrm flipH="1">
            <a:off x="557893" y="3551466"/>
            <a:ext cx="468313" cy="666749"/>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 name="TextBox 2">
            <a:extLst>
              <a:ext uri="{FF2B5EF4-FFF2-40B4-BE49-F238E27FC236}">
                <a16:creationId xmlns:a16="http://schemas.microsoft.com/office/drawing/2014/main" id="{5141EDA6-8DDC-82FA-1480-0B225F952AE8}"/>
              </a:ext>
            </a:extLst>
          </xdr:cNvPr>
          <xdr:cNvSpPr txBox="1"/>
        </xdr:nvSpPr>
        <xdr:spPr>
          <a:xfrm>
            <a:off x="398043" y="2544576"/>
            <a:ext cx="2401660" cy="1036410"/>
          </a:xfrm>
          <a:prstGeom prst="rect">
            <a:avLst/>
          </a:prstGeom>
          <a:solidFill>
            <a:schemeClr val="bg1">
              <a:lumMod val="8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These</a:t>
            </a:r>
            <a:r>
              <a:rPr lang="en-US" sz="100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scales are primarily mathematically derived using an historic data set. See the </a:t>
            </a:r>
            <a:r>
              <a:rPr lang="en-US" sz="1000" b="1"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Scales</a:t>
            </a:r>
            <a:r>
              <a:rPr lang="en-US" sz="1000" b="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tab for further explanation.</a:t>
            </a:r>
            <a:endParaRPr lang="en-US" sz="1000">
              <a:effectLst/>
              <a:latin typeface="Open Sans" panose="020B0606030504020204" pitchFamily="34" charset="0"/>
              <a:ea typeface="Open Sans" panose="020B0606030504020204" pitchFamily="34" charset="0"/>
              <a:cs typeface="Open Sans" panose="020B0606030504020204" pitchFamily="34" charset="0"/>
            </a:endParaRPr>
          </a:p>
        </xdr:txBody>
      </xdr:sp>
    </xdr:grpSp>
    <xdr:clientData/>
  </xdr:twoCellAnchor>
  <xdr:twoCellAnchor>
    <xdr:from>
      <xdr:col>11</xdr:col>
      <xdr:colOff>71438</xdr:colOff>
      <xdr:row>6</xdr:row>
      <xdr:rowOff>47626</xdr:rowOff>
    </xdr:from>
    <xdr:to>
      <xdr:col>12</xdr:col>
      <xdr:colOff>1972263</xdr:colOff>
      <xdr:row>13</xdr:row>
      <xdr:rowOff>55924</xdr:rowOff>
    </xdr:to>
    <xdr:grpSp>
      <xdr:nvGrpSpPr>
        <xdr:cNvPr id="5" name="Group 4">
          <a:extLst>
            <a:ext uri="{FF2B5EF4-FFF2-40B4-BE49-F238E27FC236}">
              <a16:creationId xmlns:a16="http://schemas.microsoft.com/office/drawing/2014/main" id="{D6B28215-EBDF-4C8E-9DC4-F0F43D29EFA2}"/>
            </a:ext>
          </a:extLst>
        </xdr:cNvPr>
        <xdr:cNvGrpSpPr/>
      </xdr:nvGrpSpPr>
      <xdr:grpSpPr>
        <a:xfrm>
          <a:off x="14942344" y="1666876"/>
          <a:ext cx="3305763" cy="1591829"/>
          <a:chOff x="15770679" y="1622652"/>
          <a:chExt cx="3305763" cy="1591829"/>
        </a:xfrm>
      </xdr:grpSpPr>
      <xdr:cxnSp macro="">
        <xdr:nvCxnSpPr>
          <xdr:cNvPr id="7" name="Straight Arrow Connector 6">
            <a:extLst>
              <a:ext uri="{FF2B5EF4-FFF2-40B4-BE49-F238E27FC236}">
                <a16:creationId xmlns:a16="http://schemas.microsoft.com/office/drawing/2014/main" id="{703F15E6-3214-E33D-A714-C3E7C9DF4E62}"/>
              </a:ext>
            </a:extLst>
          </xdr:cNvPr>
          <xdr:cNvCxnSpPr/>
        </xdr:nvCxnSpPr>
        <xdr:spPr>
          <a:xfrm flipH="1">
            <a:off x="15770679" y="2539432"/>
            <a:ext cx="1535906" cy="230445"/>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 name="TextBox 5">
            <a:extLst>
              <a:ext uri="{FF2B5EF4-FFF2-40B4-BE49-F238E27FC236}">
                <a16:creationId xmlns:a16="http://schemas.microsoft.com/office/drawing/2014/main" id="{43E01149-8451-5BA4-CECA-E9BC50B32D2E}"/>
              </a:ext>
            </a:extLst>
          </xdr:cNvPr>
          <xdr:cNvSpPr txBox="1"/>
        </xdr:nvSpPr>
        <xdr:spPr>
          <a:xfrm>
            <a:off x="16693996" y="1622652"/>
            <a:ext cx="2382446" cy="1591829"/>
          </a:xfrm>
          <a:prstGeom prst="rect">
            <a:avLst/>
          </a:prstGeom>
          <a:solidFill>
            <a:schemeClr val="bg1">
              <a:lumMod val="85000"/>
            </a:schemeClr>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Open Sans" panose="020B0606030504020204" pitchFamily="34" charset="0"/>
                <a:ea typeface="Open Sans" panose="020B0606030504020204" pitchFamily="34" charset="0"/>
                <a:cs typeface="Open Sans" panose="020B0606030504020204" pitchFamily="34" charset="0"/>
              </a:rPr>
              <a:t>These </a:t>
            </a:r>
            <a:r>
              <a:rPr lang="en-US" sz="1000" b="1">
                <a:latin typeface="Open Sans" panose="020B0606030504020204" pitchFamily="34" charset="0"/>
                <a:ea typeface="Open Sans" panose="020B0606030504020204" pitchFamily="34" charset="0"/>
                <a:cs typeface="Open Sans" panose="020B0606030504020204" pitchFamily="34" charset="0"/>
              </a:rPr>
              <a:t>Combined Outcomes </a:t>
            </a:r>
            <a:r>
              <a:rPr lang="en-US" sz="1000">
                <a:latin typeface="Open Sans" panose="020B0606030504020204" pitchFamily="34" charset="0"/>
                <a:ea typeface="Open Sans" panose="020B0606030504020204" pitchFamily="34" charset="0"/>
                <a:cs typeface="Open Sans" panose="020B0606030504020204" pitchFamily="34" charset="0"/>
              </a:rPr>
              <a:t>represent</a:t>
            </a:r>
            <a:r>
              <a:rPr lang="en-US" sz="1000" baseline="0">
                <a:latin typeface="Open Sans" panose="020B0606030504020204" pitchFamily="34" charset="0"/>
                <a:ea typeface="Open Sans" panose="020B0606030504020204" pitchFamily="34" charset="0"/>
                <a:cs typeface="Open Sans" panose="020B0606030504020204" pitchFamily="34" charset="0"/>
              </a:rPr>
              <a:t> three-year averages of each institution's combined </a:t>
            </a:r>
            <a:r>
              <a:rPr lang="en-US" sz="1000" i="1" baseline="0">
                <a:latin typeface="Open Sans" panose="020B0606030504020204" pitchFamily="34" charset="0"/>
                <a:ea typeface="Open Sans" panose="020B0606030504020204" pitchFamily="34" charset="0"/>
                <a:cs typeface="Open Sans" panose="020B0606030504020204" pitchFamily="34" charset="0"/>
              </a:rPr>
              <a:t>overall outcomes</a:t>
            </a:r>
            <a:r>
              <a:rPr lang="en-US" sz="1000" baseline="0">
                <a:latin typeface="Open Sans" panose="020B0606030504020204" pitchFamily="34" charset="0"/>
                <a:ea typeface="Open Sans" panose="020B0606030504020204" pitchFamily="34" charset="0"/>
                <a:cs typeface="Open Sans" panose="020B0606030504020204" pitchFamily="34" charset="0"/>
              </a:rPr>
              <a:t>  and </a:t>
            </a:r>
            <a:r>
              <a:rPr lang="en-US" sz="1000" i="1" baseline="0">
                <a:latin typeface="Open Sans" panose="020B0606030504020204" pitchFamily="34" charset="0"/>
                <a:ea typeface="Open Sans" panose="020B0606030504020204" pitchFamily="34" charset="0"/>
                <a:cs typeface="Open Sans" panose="020B0606030504020204" pitchFamily="34" charset="0"/>
              </a:rPr>
              <a:t>focus population outcomes </a:t>
            </a:r>
            <a:r>
              <a:rPr lang="en-US" sz="1000" baseline="0">
                <a:latin typeface="Open Sans" panose="020B0606030504020204" pitchFamily="34" charset="0"/>
                <a:ea typeface="Open Sans" panose="020B0606030504020204" pitchFamily="34" charset="0"/>
                <a:cs typeface="Open Sans" panose="020B0606030504020204" pitchFamily="34" charset="0"/>
              </a:rPr>
              <a:t>with applied premiums. Individual years of combined outcomes can be found on the </a:t>
            </a:r>
            <a:r>
              <a:rPr lang="en-US" sz="1000" b="1" baseline="0">
                <a:latin typeface="Open Sans" panose="020B0606030504020204" pitchFamily="34" charset="0"/>
                <a:ea typeface="Open Sans" panose="020B0606030504020204" pitchFamily="34" charset="0"/>
                <a:cs typeface="Open Sans" panose="020B0606030504020204" pitchFamily="34" charset="0"/>
              </a:rPr>
              <a:t>Univ Data</a:t>
            </a:r>
            <a:r>
              <a:rPr lang="en-US" sz="1000" baseline="0">
                <a:latin typeface="Open Sans" panose="020B0606030504020204" pitchFamily="34" charset="0"/>
                <a:ea typeface="Open Sans" panose="020B0606030504020204" pitchFamily="34" charset="0"/>
                <a:cs typeface="Open Sans" panose="020B0606030504020204" pitchFamily="34" charset="0"/>
              </a:rPr>
              <a:t> tab.</a:t>
            </a:r>
            <a:endParaRPr lang="en-US" sz="1000">
              <a:latin typeface="Open Sans" panose="020B0606030504020204" pitchFamily="34" charset="0"/>
              <a:ea typeface="Open Sans" panose="020B0606030504020204" pitchFamily="34" charset="0"/>
              <a:cs typeface="Open Sans" panose="020B0606030504020204" pitchFamily="34" charset="0"/>
            </a:endParaRPr>
          </a:p>
        </xdr:txBody>
      </xdr:sp>
    </xdr:grpSp>
    <xdr:clientData/>
  </xdr:twoCellAnchor>
  <xdr:twoCellAnchor>
    <xdr:from>
      <xdr:col>11</xdr:col>
      <xdr:colOff>130969</xdr:colOff>
      <xdr:row>30</xdr:row>
      <xdr:rowOff>214311</xdr:rowOff>
    </xdr:from>
    <xdr:to>
      <xdr:col>12</xdr:col>
      <xdr:colOff>1401000</xdr:colOff>
      <xdr:row>36</xdr:row>
      <xdr:rowOff>120112</xdr:rowOff>
    </xdr:to>
    <xdr:grpSp>
      <xdr:nvGrpSpPr>
        <xdr:cNvPr id="8" name="Group 7">
          <a:extLst>
            <a:ext uri="{FF2B5EF4-FFF2-40B4-BE49-F238E27FC236}">
              <a16:creationId xmlns:a16="http://schemas.microsoft.com/office/drawing/2014/main" id="{6B2873A3-91DB-4455-837A-683226A651C5}"/>
            </a:ext>
          </a:extLst>
        </xdr:cNvPr>
        <xdr:cNvGrpSpPr/>
      </xdr:nvGrpSpPr>
      <xdr:grpSpPr>
        <a:xfrm>
          <a:off x="15001875" y="7262811"/>
          <a:ext cx="2674969" cy="1263114"/>
          <a:chOff x="15821705" y="7393780"/>
          <a:chExt cx="2674969" cy="1263114"/>
        </a:xfrm>
      </xdr:grpSpPr>
      <xdr:cxnSp macro="">
        <xdr:nvCxnSpPr>
          <xdr:cNvPr id="10" name="Straight Arrow Connector 9">
            <a:extLst>
              <a:ext uri="{FF2B5EF4-FFF2-40B4-BE49-F238E27FC236}">
                <a16:creationId xmlns:a16="http://schemas.microsoft.com/office/drawing/2014/main" id="{C29CB64B-E295-46BC-15DF-0DC31BBB9333}"/>
              </a:ext>
            </a:extLst>
          </xdr:cNvPr>
          <xdr:cNvCxnSpPr/>
        </xdr:nvCxnSpPr>
        <xdr:spPr>
          <a:xfrm flipH="1" flipV="1">
            <a:off x="15821705" y="7970260"/>
            <a:ext cx="1131093" cy="18834"/>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 name="TextBox 8">
            <a:extLst>
              <a:ext uri="{FF2B5EF4-FFF2-40B4-BE49-F238E27FC236}">
                <a16:creationId xmlns:a16="http://schemas.microsoft.com/office/drawing/2014/main" id="{ABE95CA4-923D-E16E-E4E7-FA7D2BC66F09}"/>
              </a:ext>
            </a:extLst>
          </xdr:cNvPr>
          <xdr:cNvSpPr txBox="1"/>
        </xdr:nvSpPr>
        <xdr:spPr>
          <a:xfrm>
            <a:off x="16537535" y="7393780"/>
            <a:ext cx="1959139" cy="1263114"/>
          </a:xfrm>
          <a:prstGeom prst="rect">
            <a:avLst/>
          </a:prstGeom>
          <a:solidFill>
            <a:schemeClr val="bg1">
              <a:lumMod val="85000"/>
            </a:schemeClr>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latin typeface="Open Sans" panose="020B0606030504020204" pitchFamily="34" charset="0"/>
                <a:ea typeface="Open Sans" panose="020B0606030504020204" pitchFamily="34" charset="0"/>
                <a:cs typeface="Open Sans" panose="020B0606030504020204" pitchFamily="34" charset="0"/>
              </a:rPr>
              <a:t>Weights</a:t>
            </a:r>
            <a:r>
              <a:rPr lang="en-US" sz="1000">
                <a:latin typeface="Open Sans" panose="020B0606030504020204" pitchFamily="34" charset="0"/>
                <a:ea typeface="Open Sans" panose="020B0606030504020204" pitchFamily="34" charset="0"/>
                <a:cs typeface="Open Sans" panose="020B0606030504020204" pitchFamily="34" charset="0"/>
              </a:rPr>
              <a:t> are </a:t>
            </a:r>
            <a:r>
              <a:rPr lang="en-US" sz="1000" baseline="0">
                <a:latin typeface="Open Sans" panose="020B0606030504020204" pitchFamily="34" charset="0"/>
                <a:ea typeface="Open Sans" panose="020B0606030504020204" pitchFamily="34" charset="0"/>
                <a:cs typeface="Open Sans" panose="020B0606030504020204" pitchFamily="34" charset="0"/>
              </a:rPr>
              <a:t>based on a combination of Carnegie classification and institutional mission as determined by each university's prioritized outcomes. </a:t>
            </a:r>
            <a:endParaRPr lang="en-US" sz="1000">
              <a:latin typeface="Open Sans" panose="020B0606030504020204" pitchFamily="34" charset="0"/>
              <a:ea typeface="Open Sans" panose="020B0606030504020204" pitchFamily="34" charset="0"/>
              <a:cs typeface="Open Sans" panose="020B0606030504020204" pitchFamily="34" charset="0"/>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136069</xdr:colOff>
      <xdr:row>1</xdr:row>
      <xdr:rowOff>172811</xdr:rowOff>
    </xdr:from>
    <xdr:to>
      <xdr:col>14</xdr:col>
      <xdr:colOff>79787</xdr:colOff>
      <xdr:row>17</xdr:row>
      <xdr:rowOff>75707</xdr:rowOff>
    </xdr:to>
    <xdr:grpSp>
      <xdr:nvGrpSpPr>
        <xdr:cNvPr id="2" name="Group 1">
          <a:extLst>
            <a:ext uri="{FF2B5EF4-FFF2-40B4-BE49-F238E27FC236}">
              <a16:creationId xmlns:a16="http://schemas.microsoft.com/office/drawing/2014/main" id="{713F1B20-3B1E-40D3-B2A4-D02E604A668B}"/>
            </a:ext>
          </a:extLst>
        </xdr:cNvPr>
        <xdr:cNvGrpSpPr/>
      </xdr:nvGrpSpPr>
      <xdr:grpSpPr>
        <a:xfrm>
          <a:off x="9411038" y="399030"/>
          <a:ext cx="3670374" cy="3677177"/>
          <a:chOff x="9321511" y="566043"/>
          <a:chExt cx="3688041" cy="3750996"/>
        </a:xfrm>
      </xdr:grpSpPr>
      <xdr:cxnSp macro="">
        <xdr:nvCxnSpPr>
          <xdr:cNvPr id="4" name="Straight Arrow Connector 3">
            <a:extLst>
              <a:ext uri="{FF2B5EF4-FFF2-40B4-BE49-F238E27FC236}">
                <a16:creationId xmlns:a16="http://schemas.microsoft.com/office/drawing/2014/main" id="{55CBC20C-F1AF-9B60-A77B-8C6B037BB228}"/>
              </a:ext>
            </a:extLst>
          </xdr:cNvPr>
          <xdr:cNvCxnSpPr/>
        </xdr:nvCxnSpPr>
        <xdr:spPr>
          <a:xfrm flipH="1">
            <a:off x="9321511" y="2125807"/>
            <a:ext cx="2767446" cy="1731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sp macro="" textlink="">
        <xdr:nvSpPr>
          <xdr:cNvPr id="3" name="TextBox 2">
            <a:extLst>
              <a:ext uri="{FF2B5EF4-FFF2-40B4-BE49-F238E27FC236}">
                <a16:creationId xmlns:a16="http://schemas.microsoft.com/office/drawing/2014/main" id="{10F17576-678C-191D-FB8A-50CF275B1C69}"/>
              </a:ext>
            </a:extLst>
          </xdr:cNvPr>
          <xdr:cNvSpPr txBox="1"/>
        </xdr:nvSpPr>
        <xdr:spPr>
          <a:xfrm>
            <a:off x="10035773" y="566043"/>
            <a:ext cx="2973779" cy="3750996"/>
          </a:xfrm>
          <a:prstGeom prst="rect">
            <a:avLst/>
          </a:prstGeom>
          <a:solidFill>
            <a:schemeClr val="bg1">
              <a:lumMod val="8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000">
                <a:latin typeface="Open Sans" panose="020B0606030504020204" pitchFamily="34" charset="0"/>
                <a:ea typeface="Open Sans" panose="020B0606030504020204" pitchFamily="34" charset="0"/>
                <a:cs typeface="Open Sans" panose="020B0606030504020204" pitchFamily="34" charset="0"/>
              </a:rPr>
              <a:t>Focus population premiums</a:t>
            </a:r>
            <a:r>
              <a:rPr lang="en-US" sz="1000" baseline="0">
                <a:latin typeface="Open Sans" panose="020B0606030504020204" pitchFamily="34" charset="0"/>
                <a:ea typeface="Open Sans" panose="020B0606030504020204" pitchFamily="34" charset="0"/>
                <a:cs typeface="Open Sans" panose="020B0606030504020204" pitchFamily="34" charset="0"/>
              </a:rPr>
              <a:t> are applied to the 12, 24 and 36 credit hours, Associates, Reverse Associates, 1-2 Year Certificates, and &lt; 1 Year Certificates outcomes. These premiums recognize the additional expense required to assist these student populations in attaining these progression and completion outcomes.</a:t>
            </a:r>
          </a:p>
          <a:p>
            <a:endParaRPr lang="en-US" sz="1000" baseline="0">
              <a:latin typeface="Open Sans" panose="020B0606030504020204" pitchFamily="34" charset="0"/>
              <a:ea typeface="Open Sans" panose="020B0606030504020204" pitchFamily="34" charset="0"/>
              <a:cs typeface="Open Sans" panose="020B0606030504020204" pitchFamily="34" charset="0"/>
            </a:endParaRPr>
          </a:p>
          <a:p>
            <a:r>
              <a:rPr lang="en-US" sz="1000" baseline="0">
                <a:latin typeface="Open Sans" panose="020B0606030504020204" pitchFamily="34" charset="0"/>
                <a:ea typeface="Open Sans" panose="020B0606030504020204" pitchFamily="34" charset="0"/>
                <a:cs typeface="Open Sans" panose="020B0606030504020204" pitchFamily="34" charset="0"/>
              </a:rPr>
              <a:t>Focus populations include: adult, low-income, and academically underprepared students. Additionally associate degrees or certificates completed in a high need field also qualify for additional funding.</a:t>
            </a:r>
          </a:p>
          <a:p>
            <a:endParaRPr lang="en-US" sz="1000" baseline="0">
              <a:latin typeface="Open Sans" panose="020B0606030504020204" pitchFamily="34" charset="0"/>
              <a:ea typeface="Open Sans" panose="020B0606030504020204" pitchFamily="34" charset="0"/>
              <a:cs typeface="Open Sans" panose="020B0606030504020204" pitchFamily="34" charset="0"/>
            </a:endParaRPr>
          </a:p>
          <a:p>
            <a:r>
              <a:rPr lang="en-US" sz="1000" baseline="0">
                <a:latin typeface="Open Sans" panose="020B0606030504020204" pitchFamily="34" charset="0"/>
                <a:ea typeface="Open Sans" panose="020B0606030504020204" pitchFamily="34" charset="0"/>
                <a:cs typeface="Open Sans" panose="020B0606030504020204" pitchFamily="34" charset="0"/>
              </a:rPr>
              <a:t>A student qualifying for one focus population generates an 80% premium on the progression and completion outcomes. A student qualifying for two generates a 100% premium, three a 120% premium, and all four garners a 140% premium.</a:t>
            </a:r>
            <a:endParaRPr lang="en-US" sz="1000">
              <a:latin typeface="Open Sans" panose="020B0606030504020204" pitchFamily="34" charset="0"/>
              <a:ea typeface="Open Sans" panose="020B0606030504020204" pitchFamily="34" charset="0"/>
              <a:cs typeface="Open Sans" panose="020B0606030504020204" pitchFamily="34" charset="0"/>
            </a:endParaRPr>
          </a:p>
        </xdr:txBody>
      </xdr:sp>
    </xdr:grpSp>
    <xdr:clientData/>
  </xdr:twoCellAnchor>
  <xdr:twoCellAnchor>
    <xdr:from>
      <xdr:col>6</xdr:col>
      <xdr:colOff>54429</xdr:colOff>
      <xdr:row>14</xdr:row>
      <xdr:rowOff>0</xdr:rowOff>
    </xdr:from>
    <xdr:to>
      <xdr:col>13</xdr:col>
      <xdr:colOff>55292</xdr:colOff>
      <xdr:row>31</xdr:row>
      <xdr:rowOff>67541</xdr:rowOff>
    </xdr:to>
    <xdr:grpSp>
      <xdr:nvGrpSpPr>
        <xdr:cNvPr id="5" name="Group 4">
          <a:extLst>
            <a:ext uri="{FF2B5EF4-FFF2-40B4-BE49-F238E27FC236}">
              <a16:creationId xmlns:a16="http://schemas.microsoft.com/office/drawing/2014/main" id="{5020F9F7-7EFD-444C-A9F8-4BE002C09941}"/>
            </a:ext>
          </a:extLst>
        </xdr:cNvPr>
        <xdr:cNvGrpSpPr/>
      </xdr:nvGrpSpPr>
      <xdr:grpSpPr>
        <a:xfrm>
          <a:off x="6971960" y="3321844"/>
          <a:ext cx="5477738" cy="3913260"/>
          <a:chOff x="6904760" y="3218584"/>
          <a:chExt cx="5484542" cy="4925291"/>
        </a:xfrm>
      </xdr:grpSpPr>
      <xdr:sp macro="" textlink="">
        <xdr:nvSpPr>
          <xdr:cNvPr id="6" name="TextBox 5">
            <a:extLst>
              <a:ext uri="{FF2B5EF4-FFF2-40B4-BE49-F238E27FC236}">
                <a16:creationId xmlns:a16="http://schemas.microsoft.com/office/drawing/2014/main" id="{DF74D2B2-D6C2-2370-EDBE-91CA48DBCA6A}"/>
              </a:ext>
            </a:extLst>
          </xdr:cNvPr>
          <xdr:cNvSpPr txBox="1"/>
        </xdr:nvSpPr>
        <xdr:spPr>
          <a:xfrm>
            <a:off x="10072131" y="5252481"/>
            <a:ext cx="2317171" cy="1340674"/>
          </a:xfrm>
          <a:prstGeom prst="rect">
            <a:avLst/>
          </a:prstGeom>
          <a:solidFill>
            <a:schemeClr val="bg1">
              <a:lumMod val="8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000">
                <a:latin typeface="Open Sans" panose="020B0606030504020204" pitchFamily="34" charset="0"/>
                <a:ea typeface="Open Sans" panose="020B0606030504020204" pitchFamily="34" charset="0"/>
                <a:cs typeface="Open Sans" panose="020B0606030504020204" pitchFamily="34" charset="0"/>
              </a:rPr>
              <a:t>Due to</a:t>
            </a:r>
            <a:r>
              <a:rPr lang="en-US" sz="1000" baseline="0">
                <a:latin typeface="Open Sans" panose="020B0606030504020204" pitchFamily="34" charset="0"/>
                <a:ea typeface="Open Sans" panose="020B0606030504020204" pitchFamily="34" charset="0"/>
                <a:cs typeface="Open Sans" panose="020B0606030504020204" pitchFamily="34" charset="0"/>
              </a:rPr>
              <a:t> </a:t>
            </a:r>
            <a:r>
              <a:rPr lang="en-US" sz="1000">
                <a:latin typeface="Open Sans" panose="020B0606030504020204" pitchFamily="34" charset="0"/>
                <a:ea typeface="Open Sans" panose="020B0606030504020204" pitchFamily="34" charset="0"/>
                <a:cs typeface="Open Sans" panose="020B0606030504020204" pitchFamily="34" charset="0"/>
              </a:rPr>
              <a:t>the federal Family Educational Rights and Privacy Act (FERPA) requirements to protect students' personal identifiable information, only</a:t>
            </a:r>
            <a:r>
              <a:rPr lang="en-US" sz="1000" baseline="0">
                <a:latin typeface="Open Sans" panose="020B0606030504020204" pitchFamily="34" charset="0"/>
                <a:ea typeface="Open Sans" panose="020B0606030504020204" pitchFamily="34" charset="0"/>
                <a:cs typeface="Open Sans" panose="020B0606030504020204" pitchFamily="34" charset="0"/>
              </a:rPr>
              <a:t> combined outcomes are provided.</a:t>
            </a:r>
            <a:endParaRPr lang="en-US" sz="1000">
              <a:latin typeface="Open Sans" panose="020B0606030504020204" pitchFamily="34" charset="0"/>
              <a:ea typeface="Open Sans" panose="020B0606030504020204" pitchFamily="34" charset="0"/>
              <a:cs typeface="Open Sans" panose="020B0606030504020204" pitchFamily="34" charset="0"/>
            </a:endParaRPr>
          </a:p>
        </xdr:txBody>
      </xdr:sp>
      <xdr:cxnSp macro="">
        <xdr:nvCxnSpPr>
          <xdr:cNvPr id="7" name="Straight Arrow Connector 6">
            <a:extLst>
              <a:ext uri="{FF2B5EF4-FFF2-40B4-BE49-F238E27FC236}">
                <a16:creationId xmlns:a16="http://schemas.microsoft.com/office/drawing/2014/main" id="{743D00B4-82EC-1E95-CAB3-C190E0C9A5DD}"/>
              </a:ext>
            </a:extLst>
          </xdr:cNvPr>
          <xdr:cNvCxnSpPr>
            <a:stCxn id="6" idx="1"/>
          </xdr:cNvCxnSpPr>
        </xdr:nvCxnSpPr>
        <xdr:spPr>
          <a:xfrm flipH="1" flipV="1">
            <a:off x="7020791" y="3218584"/>
            <a:ext cx="3051340" cy="2704234"/>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8" name="Straight Arrow Connector 7">
            <a:extLst>
              <a:ext uri="{FF2B5EF4-FFF2-40B4-BE49-F238E27FC236}">
                <a16:creationId xmlns:a16="http://schemas.microsoft.com/office/drawing/2014/main" id="{88C89A0C-43FE-B0F6-2D65-C18B18F437D8}"/>
              </a:ext>
            </a:extLst>
          </xdr:cNvPr>
          <xdr:cNvCxnSpPr>
            <a:stCxn id="6" idx="1"/>
          </xdr:cNvCxnSpPr>
        </xdr:nvCxnSpPr>
        <xdr:spPr>
          <a:xfrm flipH="1">
            <a:off x="6904760" y="5922818"/>
            <a:ext cx="3167371" cy="2221057"/>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1003525</xdr:colOff>
      <xdr:row>1</xdr:row>
      <xdr:rowOff>51593</xdr:rowOff>
    </xdr:from>
    <xdr:to>
      <xdr:col>13</xdr:col>
      <xdr:colOff>619122</xdr:colOff>
      <xdr:row>48</xdr:row>
      <xdr:rowOff>122464</xdr:rowOff>
    </xdr:to>
    <xdr:sp macro="" textlink="">
      <xdr:nvSpPr>
        <xdr:cNvPr id="3" name="TextBox 2">
          <a:extLst>
            <a:ext uri="{FF2B5EF4-FFF2-40B4-BE49-F238E27FC236}">
              <a16:creationId xmlns:a16="http://schemas.microsoft.com/office/drawing/2014/main" id="{4EDBCAFC-47B3-447D-A47A-0D792E51A20E}"/>
            </a:ext>
          </a:extLst>
        </xdr:cNvPr>
        <xdr:cNvSpPr txBox="1"/>
      </xdr:nvSpPr>
      <xdr:spPr>
        <a:xfrm>
          <a:off x="9725704" y="242093"/>
          <a:ext cx="4691061" cy="10806907"/>
        </a:xfrm>
        <a:prstGeom prst="rect">
          <a:avLst/>
        </a:prstGeom>
        <a:solidFill>
          <a:schemeClr val="accent1">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The columns to the left detail potential scale systems: the 2010-15 Scales, 2015-20 Scales, Mathematically Derived Scales, and the 2020-25 Scales. </a:t>
          </a: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The first column shows the 2010-15 scales. In addition to serving  the purpose of comparing outcomes of varying magnitudes (e.g. Research and Services in the millions to Doctoral/Law Degrees in the dozens), the 2010-15 scales were used in part to help calibrate the new outcomes-based funding formula to the old enrollment-based funding formula. This decision required the use of estimated values for scales. With an underlying structural change to the model the 2015-20 model does not require calibration, therefore there is an opportunity to implement mathematically-derived scales.</a:t>
          </a: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The second column shows the 2015-20 scales. The mathematically derived scales largely influenced the 2015-20 scales and the 2020-25  scales, though there are some changes highlighted in blue and detailed below.</a:t>
          </a: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The third column displays the</a:t>
          </a:r>
          <a:r>
            <a:rPr lang="en-US" sz="1100" baseline="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2020-25</a:t>
          </a:r>
          <a:r>
            <a:rPr lang="en-US" sz="110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mathematically derived scales, which were calculated on both the </a:t>
          </a:r>
          <a:r>
            <a:rPr lang="en-US" sz="1100" b="1">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CC Data </a:t>
          </a:r>
          <a:r>
            <a:rPr lang="en-US" sz="110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and </a:t>
          </a:r>
          <a:r>
            <a:rPr lang="en-US" sz="1100" b="1">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Univ Data </a:t>
          </a:r>
          <a:r>
            <a:rPr lang="en-US" sz="110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tabs. These scales are derived from the average standard deviations of historic data for outcomes.</a:t>
          </a: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The final column shows the 2020-25 scales, which largely match the scales used in the 2015-20 model. Where applicable, THEC staff made changes to the scales in alignment with the mathematically derived scales or to better reflect</a:t>
          </a:r>
          <a:r>
            <a:rPr lang="en-US" sz="1100" baseline="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anticipated volatility</a:t>
          </a:r>
          <a:r>
            <a:rPr lang="en-US" sz="110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These changes are highlighted in blue.</a:t>
          </a: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Both the</a:t>
          </a:r>
          <a:r>
            <a:rPr lang="en-US" sz="1100" b="1">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1-2 Year Certificates </a:t>
          </a:r>
          <a:r>
            <a:rPr lang="en-US" sz="110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and </a:t>
          </a:r>
          <a:r>
            <a:rPr lang="en-US" sz="1100" b="1">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&lt;1Yr Certificates </a:t>
          </a:r>
          <a:r>
            <a:rPr lang="en-US" sz="110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in the community college sector are historically highly volatile outcomes relative  to their respective sizes, to an extent that was not completely captured by the outcomes' standard deviations. These scales were increased to account for this volatility.</a:t>
          </a: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The </a:t>
          </a:r>
          <a:r>
            <a:rPr lang="en-US" sz="1100" b="1">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Workforce Training </a:t>
          </a:r>
          <a:r>
            <a:rPr lang="en-US" sz="110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outcome in the community college sector has historically been more volatile, however, recent definitional changes are likely to reduce this volatility. Thus, the </a:t>
          </a:r>
          <a:r>
            <a:rPr lang="en-US" sz="1100" b="1">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Workforce Training </a:t>
          </a:r>
          <a:r>
            <a:rPr lang="en-US" sz="110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scale is kept low relative to the suggested scale for the 2020-25 model, in better</a:t>
          </a:r>
          <a:r>
            <a:rPr lang="en-US" sz="1100" baseline="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a:t>
          </a:r>
          <a:r>
            <a:rPr lang="en-US" sz="110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alignment with the 2015-20 model.</a:t>
          </a: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Finally, the </a:t>
          </a:r>
          <a:r>
            <a:rPr lang="en-US" sz="1100" b="1">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Transfers Out with 12 hrs </a:t>
          </a:r>
          <a:r>
            <a:rPr lang="en-US" sz="1100" b="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outcome</a:t>
          </a:r>
          <a:r>
            <a:rPr lang="en-US" sz="1100" b="0" baseline="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a:t>
          </a:r>
          <a:r>
            <a:rPr lang="en-US" sz="110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in the community college sector was increased relative to the suggested scale because of leading indicators of increased volatility.</a:t>
          </a: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In 2021, as part of the 2020-2025 formula review process, THEC staff recognized that the combining of Associate and Bachelor degrees in the university sector had created differential scales, and thus values, for Associate degrees awarded in the university sector relative to the community college sector. To remedy this, the Formula Review Committee recommended separating Associates and Bachelors degrees in the university sector and re-scaling the Associates to match the scaling factor used in the community college sector (1.50). This</a:t>
          </a:r>
          <a:r>
            <a:rPr lang="en-US" sz="1100" baseline="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change was immediately implemented as part of the 2015-2020 model and remains</a:t>
          </a:r>
          <a:r>
            <a:rPr lang="en-US" sz="110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in the 2020-25 scales.</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4" tint="0.79998168889431442"/>
    <pageSetUpPr autoPageBreaks="0"/>
  </sheetPr>
  <dimension ref="B1:W40"/>
  <sheetViews>
    <sheetView tabSelected="1" view="pageBreakPreview" zoomScaleNormal="100" zoomScaleSheetLayoutView="100" workbookViewId="0">
      <selection activeCell="AB12" sqref="AB12"/>
    </sheetView>
  </sheetViews>
  <sheetFormatPr defaultColWidth="9.140625" defaultRowHeight="15"/>
  <cols>
    <col min="1" max="16384" width="9.140625" style="1"/>
  </cols>
  <sheetData>
    <row r="1" spans="2:23" ht="15.75" thickBot="1"/>
    <row r="2" spans="2:23" ht="27.75" customHeight="1" thickBot="1">
      <c r="B2" s="270" t="s">
        <v>104</v>
      </c>
      <c r="C2" s="271"/>
      <c r="D2" s="271"/>
      <c r="E2" s="271"/>
      <c r="F2" s="271"/>
      <c r="G2" s="271"/>
      <c r="H2" s="271"/>
      <c r="I2" s="271"/>
      <c r="J2" s="271"/>
      <c r="K2" s="271"/>
      <c r="L2" s="271"/>
      <c r="M2" s="271"/>
      <c r="N2" s="271"/>
      <c r="O2" s="271"/>
      <c r="P2" s="271"/>
      <c r="Q2" s="271"/>
      <c r="R2" s="271"/>
      <c r="S2" s="271"/>
      <c r="T2" s="271"/>
      <c r="U2" s="271"/>
      <c r="V2" s="271"/>
      <c r="W2" s="272"/>
    </row>
    <row r="38" spans="2:23" ht="15" customHeight="1">
      <c r="B38" s="273" t="s">
        <v>123</v>
      </c>
      <c r="C38" s="273"/>
      <c r="D38" s="273"/>
      <c r="E38" s="273"/>
      <c r="F38" s="273"/>
      <c r="G38" s="273"/>
      <c r="H38" s="273"/>
      <c r="I38" s="273"/>
      <c r="J38" s="273"/>
      <c r="K38" s="273"/>
      <c r="L38" s="273"/>
      <c r="M38" s="273"/>
      <c r="N38" s="273"/>
      <c r="O38" s="273"/>
      <c r="P38" s="273"/>
      <c r="Q38" s="273"/>
      <c r="R38" s="273"/>
      <c r="S38" s="273"/>
      <c r="T38" s="273"/>
      <c r="U38" s="273"/>
      <c r="V38" s="273"/>
      <c r="W38" s="273"/>
    </row>
    <row r="39" spans="2:23">
      <c r="B39" s="273"/>
      <c r="C39" s="273"/>
      <c r="D39" s="273"/>
      <c r="E39" s="273"/>
      <c r="F39" s="273"/>
      <c r="G39" s="273"/>
      <c r="H39" s="273"/>
      <c r="I39" s="273"/>
      <c r="J39" s="273"/>
      <c r="K39" s="273"/>
      <c r="L39" s="273"/>
      <c r="M39" s="273"/>
      <c r="N39" s="273"/>
      <c r="O39" s="273"/>
      <c r="P39" s="273"/>
      <c r="Q39" s="273"/>
      <c r="R39" s="273"/>
      <c r="S39" s="273"/>
      <c r="T39" s="273"/>
      <c r="U39" s="273"/>
      <c r="V39" s="273"/>
      <c r="W39" s="273"/>
    </row>
    <row r="40" spans="2:23">
      <c r="B40" s="273"/>
      <c r="C40" s="273"/>
      <c r="D40" s="273"/>
      <c r="E40" s="273"/>
      <c r="F40" s="273"/>
      <c r="G40" s="273"/>
      <c r="H40" s="273"/>
      <c r="I40" s="273"/>
      <c r="J40" s="273"/>
      <c r="K40" s="273"/>
      <c r="L40" s="273"/>
      <c r="M40" s="273"/>
      <c r="N40" s="273"/>
      <c r="O40" s="273"/>
      <c r="P40" s="273"/>
      <c r="Q40" s="273"/>
      <c r="R40" s="273"/>
      <c r="S40" s="273"/>
      <c r="T40" s="273"/>
      <c r="U40" s="273"/>
      <c r="V40" s="273"/>
      <c r="W40" s="273"/>
    </row>
  </sheetData>
  <sheetProtection algorithmName="SHA-512" hashValue="wQFjQnxjsrrdxQV+MGxw4I+2g1aEQxg67DQR15fQkgqRojLlGN2Hjuwe/iKKwziYA7zOyEKkk02tTRJKaKKJAg==" saltValue="Gw/fqT0q7u+eYe2PQ2olyw==" spinCount="100000" sheet="1" objects="1" scenarios="1"/>
  <mergeCells count="2">
    <mergeCell ref="B2:W2"/>
    <mergeCell ref="B38:W40"/>
  </mergeCells>
  <pageMargins left="0.7" right="0.7" top="0.75" bottom="0.75" header="0.3" footer="0.3"/>
  <pageSetup scale="4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4" tint="0.79998168889431442"/>
    <pageSetUpPr autoPageBreaks="0"/>
  </sheetPr>
  <dimension ref="B2:O45"/>
  <sheetViews>
    <sheetView view="pageBreakPreview" zoomScale="80" zoomScaleNormal="100" zoomScaleSheetLayoutView="80" workbookViewId="0"/>
  </sheetViews>
  <sheetFormatPr defaultRowHeight="15"/>
  <cols>
    <col min="2" max="2" width="45.28515625" bestFit="1" customWidth="1"/>
    <col min="3" max="3" width="16.42578125" customWidth="1"/>
    <col min="4" max="4" width="20.140625" bestFit="1" customWidth="1"/>
    <col min="5" max="5" width="19.85546875" bestFit="1" customWidth="1"/>
    <col min="6" max="6" width="19.85546875" customWidth="1"/>
    <col min="7" max="7" width="19.85546875" bestFit="1" customWidth="1"/>
    <col min="8" max="14" width="9.28515625" customWidth="1"/>
  </cols>
  <sheetData>
    <row r="2" spans="2:15" ht="31.5">
      <c r="B2" s="323" t="s">
        <v>87</v>
      </c>
      <c r="C2" s="324"/>
      <c r="D2" s="324"/>
      <c r="E2" s="324"/>
      <c r="F2" s="325"/>
      <c r="G2" s="182"/>
    </row>
    <row r="3" spans="2:15" ht="18">
      <c r="B3" s="34"/>
      <c r="C3" s="34"/>
      <c r="D3" s="34"/>
      <c r="E3" s="34" t="s">
        <v>13</v>
      </c>
      <c r="F3" s="34"/>
      <c r="G3" s="34" t="s">
        <v>13</v>
      </c>
    </row>
    <row r="4" spans="2:15" ht="18">
      <c r="B4" s="134"/>
      <c r="C4" s="249" t="s">
        <v>84</v>
      </c>
      <c r="D4" s="250" t="s">
        <v>85</v>
      </c>
      <c r="E4" s="222" t="s">
        <v>81</v>
      </c>
      <c r="F4" s="250" t="s">
        <v>107</v>
      </c>
      <c r="G4" s="35"/>
    </row>
    <row r="5" spans="2:15" ht="18">
      <c r="B5" s="179" t="s">
        <v>40</v>
      </c>
      <c r="C5" s="251" t="s">
        <v>83</v>
      </c>
      <c r="D5" s="252" t="s">
        <v>83</v>
      </c>
      <c r="E5" s="223" t="s">
        <v>82</v>
      </c>
      <c r="F5" s="252" t="s">
        <v>83</v>
      </c>
      <c r="G5" s="39"/>
    </row>
    <row r="6" spans="2:15" ht="18">
      <c r="B6" s="83" t="s">
        <v>31</v>
      </c>
      <c r="C6" s="42">
        <v>2</v>
      </c>
      <c r="D6" s="253">
        <v>6.1</v>
      </c>
      <c r="E6" s="42">
        <v>3.9939524101232129</v>
      </c>
      <c r="F6" s="48">
        <v>5</v>
      </c>
      <c r="G6" s="29"/>
    </row>
    <row r="7" spans="2:15" ht="18">
      <c r="B7" s="83" t="s">
        <v>8</v>
      </c>
      <c r="C7" s="42">
        <v>2</v>
      </c>
      <c r="D7" s="42">
        <v>3.3</v>
      </c>
      <c r="E7" s="42">
        <v>2.9181446266535329</v>
      </c>
      <c r="F7" s="48">
        <v>4</v>
      </c>
      <c r="G7" s="29"/>
    </row>
    <row r="8" spans="2:15" ht="18">
      <c r="B8" s="83" t="s">
        <v>32</v>
      </c>
      <c r="C8" s="42">
        <v>2</v>
      </c>
      <c r="D8" s="42">
        <v>2.2999999999999998</v>
      </c>
      <c r="E8" s="42">
        <v>2.2649288247937349</v>
      </c>
      <c r="F8" s="48">
        <v>3</v>
      </c>
      <c r="G8" s="29"/>
    </row>
    <row r="9" spans="2:15" ht="18">
      <c r="B9" s="83" t="s">
        <v>34</v>
      </c>
      <c r="C9" s="254">
        <v>1.5</v>
      </c>
      <c r="D9" s="254">
        <v>1.5</v>
      </c>
      <c r="E9" s="254">
        <v>1.5</v>
      </c>
      <c r="F9" s="255">
        <v>1.5</v>
      </c>
      <c r="G9" s="29"/>
    </row>
    <row r="10" spans="2:15" ht="18">
      <c r="B10" s="83" t="s">
        <v>35</v>
      </c>
      <c r="C10" s="42">
        <v>1.5</v>
      </c>
      <c r="D10" s="256">
        <v>2.5</v>
      </c>
      <c r="E10" s="42">
        <v>0.90898520728982324</v>
      </c>
      <c r="F10" s="48">
        <v>2</v>
      </c>
      <c r="G10" s="43"/>
    </row>
    <row r="11" spans="2:15" ht="18">
      <c r="B11" s="83" t="s">
        <v>36</v>
      </c>
      <c r="C11" s="42">
        <v>1.5</v>
      </c>
      <c r="D11" s="256">
        <v>3</v>
      </c>
      <c r="E11" s="42">
        <v>2.1961313555002446</v>
      </c>
      <c r="F11" s="48">
        <v>2.5</v>
      </c>
      <c r="G11" s="44"/>
    </row>
    <row r="12" spans="2:15" ht="18">
      <c r="B12" s="83" t="s">
        <v>33</v>
      </c>
      <c r="C12" s="42">
        <v>2</v>
      </c>
      <c r="D12" s="42">
        <v>2.5</v>
      </c>
      <c r="E12" s="42">
        <v>0.62035788077995102</v>
      </c>
      <c r="F12" s="48">
        <v>2.25</v>
      </c>
      <c r="G12" s="29"/>
    </row>
    <row r="13" spans="2:15" ht="18">
      <c r="B13" s="83" t="s">
        <v>14</v>
      </c>
      <c r="C13" s="42">
        <v>2</v>
      </c>
      <c r="D13" s="256">
        <v>1.5</v>
      </c>
      <c r="E13" s="42">
        <v>3.3327544972908602E-2</v>
      </c>
      <c r="F13" s="48">
        <v>1.5</v>
      </c>
      <c r="G13" s="44"/>
      <c r="O13" t="s">
        <v>13</v>
      </c>
    </row>
    <row r="14" spans="2:15" ht="18">
      <c r="B14" s="83" t="s">
        <v>39</v>
      </c>
      <c r="C14" s="42">
        <v>0.05</v>
      </c>
      <c r="D14" s="256">
        <v>0.05</v>
      </c>
      <c r="E14" s="42">
        <v>0.3517485431057939</v>
      </c>
      <c r="F14" s="48">
        <v>0.05</v>
      </c>
      <c r="G14" s="44"/>
    </row>
    <row r="15" spans="2:15" ht="18">
      <c r="B15" s="83" t="s">
        <v>37</v>
      </c>
      <c r="C15" s="42">
        <v>0.5</v>
      </c>
      <c r="D15" s="42">
        <v>0.4</v>
      </c>
      <c r="E15" s="42">
        <v>229.1670142529012</v>
      </c>
      <c r="F15" s="48">
        <v>0.5</v>
      </c>
      <c r="G15" s="44"/>
      <c r="H15" t="s">
        <v>13</v>
      </c>
    </row>
    <row r="16" spans="2:15" ht="18">
      <c r="B16" s="180" t="s">
        <v>38</v>
      </c>
      <c r="C16" s="46">
        <v>50</v>
      </c>
      <c r="D16" s="257">
        <v>157</v>
      </c>
      <c r="E16" s="46">
        <v>0</v>
      </c>
      <c r="F16" s="181">
        <v>150</v>
      </c>
      <c r="G16" s="44"/>
    </row>
    <row r="17" spans="2:14" ht="18">
      <c r="B17" s="258"/>
      <c r="C17" s="258"/>
      <c r="D17" s="258"/>
      <c r="E17" s="258"/>
      <c r="F17" s="258"/>
      <c r="G17" s="34"/>
    </row>
    <row r="18" spans="2:14" ht="18">
      <c r="B18" s="258"/>
      <c r="C18" s="258"/>
      <c r="D18" s="258"/>
      <c r="E18" s="258"/>
      <c r="F18" s="258"/>
      <c r="G18" s="34" t="s">
        <v>13</v>
      </c>
      <c r="N18" t="s">
        <v>13</v>
      </c>
    </row>
    <row r="19" spans="2:14" ht="15.75" customHeight="1">
      <c r="B19" s="258"/>
      <c r="C19" s="258"/>
      <c r="D19" s="258"/>
      <c r="E19" s="258"/>
      <c r="F19" s="258"/>
      <c r="G19" s="35"/>
    </row>
    <row r="20" spans="2:14" ht="16.5" customHeight="1">
      <c r="B20" s="134"/>
      <c r="C20" s="249" t="str">
        <f t="shared" ref="C20:F21" si="0">C4</f>
        <v>2010-15</v>
      </c>
      <c r="D20" s="250" t="str">
        <f t="shared" si="0"/>
        <v>2015-20</v>
      </c>
      <c r="E20" s="222" t="s">
        <v>81</v>
      </c>
      <c r="F20" s="250" t="str">
        <f t="shared" si="0"/>
        <v>2020-25</v>
      </c>
      <c r="G20" s="31"/>
    </row>
    <row r="21" spans="2:14" ht="18">
      <c r="B21" s="4" t="s">
        <v>78</v>
      </c>
      <c r="C21" s="251" t="str">
        <f t="shared" si="0"/>
        <v>Scales</v>
      </c>
      <c r="D21" s="252" t="str">
        <f t="shared" si="0"/>
        <v>Scales</v>
      </c>
      <c r="E21" s="223" t="s">
        <v>82</v>
      </c>
      <c r="F21" s="252" t="str">
        <f t="shared" si="0"/>
        <v>Scales</v>
      </c>
      <c r="G21" s="44"/>
      <c r="K21" t="s">
        <v>13</v>
      </c>
    </row>
    <row r="22" spans="2:14" ht="18">
      <c r="B22" s="40" t="s">
        <v>60</v>
      </c>
      <c r="C22" s="259">
        <v>1</v>
      </c>
      <c r="D22" s="260">
        <v>2.5</v>
      </c>
      <c r="E22" s="47">
        <v>1.2423900527332736</v>
      </c>
      <c r="F22" s="47">
        <v>2</v>
      </c>
      <c r="G22" s="44"/>
    </row>
    <row r="23" spans="2:14" ht="18">
      <c r="B23" s="41" t="s">
        <v>61</v>
      </c>
      <c r="C23" s="261">
        <v>1</v>
      </c>
      <c r="D23" s="262">
        <v>2</v>
      </c>
      <c r="E23" s="48">
        <v>1.0056613113685546</v>
      </c>
      <c r="F23" s="48">
        <v>1.5</v>
      </c>
      <c r="G23" s="44"/>
    </row>
    <row r="24" spans="2:14" ht="18">
      <c r="B24" s="41" t="s">
        <v>62</v>
      </c>
      <c r="C24" s="261">
        <v>1</v>
      </c>
      <c r="D24" s="262">
        <v>1.5</v>
      </c>
      <c r="E24" s="48">
        <v>0.86600898374129365</v>
      </c>
      <c r="F24" s="48">
        <v>1.25</v>
      </c>
      <c r="G24" s="44"/>
    </row>
    <row r="25" spans="2:14" ht="18">
      <c r="B25" s="41" t="s">
        <v>34</v>
      </c>
      <c r="C25" s="263">
        <v>1</v>
      </c>
      <c r="D25" s="264">
        <v>1</v>
      </c>
      <c r="E25" s="255">
        <v>1.5</v>
      </c>
      <c r="F25" s="255">
        <v>1.5</v>
      </c>
      <c r="G25" s="43" t="s">
        <v>13</v>
      </c>
    </row>
    <row r="26" spans="2:14" ht="18">
      <c r="B26" s="41" t="s">
        <v>59</v>
      </c>
      <c r="C26" s="263">
        <v>1</v>
      </c>
      <c r="D26" s="264">
        <v>1</v>
      </c>
      <c r="E26" s="255">
        <v>1</v>
      </c>
      <c r="F26" s="255">
        <v>1</v>
      </c>
      <c r="G26" s="44"/>
    </row>
    <row r="27" spans="2:14" ht="18">
      <c r="B27" s="41" t="s">
        <v>10</v>
      </c>
      <c r="C27" s="261">
        <v>0.3</v>
      </c>
      <c r="D27" s="265">
        <v>0.3</v>
      </c>
      <c r="E27" s="48">
        <v>0.28049947643622392</v>
      </c>
      <c r="F27" s="48">
        <v>0.3</v>
      </c>
      <c r="G27" s="44"/>
    </row>
    <row r="28" spans="2:14" ht="18">
      <c r="B28" s="41" t="s">
        <v>11</v>
      </c>
      <c r="C28" s="261">
        <v>0.05</v>
      </c>
      <c r="D28" s="265">
        <v>0.05</v>
      </c>
      <c r="E28" s="48">
        <v>5.6613895510557767E-2</v>
      </c>
      <c r="F28" s="48">
        <v>0.05</v>
      </c>
      <c r="G28" s="49"/>
    </row>
    <row r="29" spans="2:14" ht="18">
      <c r="B29" s="41" t="s">
        <v>16</v>
      </c>
      <c r="C29" s="261">
        <v>0.04</v>
      </c>
      <c r="D29" s="265">
        <v>0.01</v>
      </c>
      <c r="E29" s="48">
        <v>1.5803692879047036E-4</v>
      </c>
      <c r="F29" s="48">
        <v>0.02</v>
      </c>
      <c r="G29" s="44"/>
    </row>
    <row r="30" spans="2:14" ht="18">
      <c r="B30" s="41" t="s">
        <v>15</v>
      </c>
      <c r="C30" s="261">
        <v>0.02</v>
      </c>
      <c r="D30" s="265">
        <v>0.02</v>
      </c>
      <c r="E30" s="48">
        <v>8.2271720892979142E-3</v>
      </c>
      <c r="F30" s="48">
        <v>0.01</v>
      </c>
      <c r="G30" s="44"/>
    </row>
    <row r="31" spans="2:14" ht="18">
      <c r="B31" s="45" t="s">
        <v>12</v>
      </c>
      <c r="C31" s="266">
        <v>20000</v>
      </c>
      <c r="D31" s="176">
        <v>15000</v>
      </c>
      <c r="E31" s="176">
        <v>25831.308252519884</v>
      </c>
      <c r="F31" s="48">
        <v>20000</v>
      </c>
    </row>
    <row r="35" spans="2:2" ht="18">
      <c r="B35" s="72"/>
    </row>
    <row r="36" spans="2:2" ht="18">
      <c r="B36" s="72"/>
    </row>
    <row r="37" spans="2:2" ht="18">
      <c r="B37" s="72"/>
    </row>
    <row r="38" spans="2:2" ht="18">
      <c r="B38" s="72"/>
    </row>
    <row r="39" spans="2:2" ht="18">
      <c r="B39" s="72"/>
    </row>
    <row r="40" spans="2:2" ht="18">
      <c r="B40" s="72"/>
    </row>
    <row r="41" spans="2:2" ht="18">
      <c r="B41" s="72"/>
    </row>
    <row r="42" spans="2:2" ht="18">
      <c r="B42" s="72"/>
    </row>
    <row r="43" spans="2:2" ht="18">
      <c r="B43" s="72"/>
    </row>
    <row r="44" spans="2:2" ht="18">
      <c r="B44" s="72"/>
    </row>
    <row r="45" spans="2:2" ht="18">
      <c r="B45" s="72"/>
    </row>
  </sheetData>
  <sheetProtection algorithmName="SHA-512" hashValue="j5iZi8yq3AyvlM5/djxqZGWFaaEtmm77srzoGP0zjeUx8lbk6WNRKdszP7oI6KJTEj9dCBmHRe7Fwj36e9YTxg==" saltValue="8Ur5R1BacH0Bsq4p7sHBYQ==" spinCount="100000" sheet="1" objects="1" scenarios="1"/>
  <mergeCells count="1">
    <mergeCell ref="B2:F2"/>
  </mergeCells>
  <pageMargins left="0.7" right="0.7" top="0.75" bottom="0.75" header="0.3" footer="0.3"/>
  <pageSetup scale="6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EDDFF"/>
    <pageSetUpPr fitToPage="1"/>
  </sheetPr>
  <dimension ref="A2:AC367"/>
  <sheetViews>
    <sheetView view="pageBreakPreview" zoomScale="80" zoomScaleNormal="100" zoomScaleSheetLayoutView="80" workbookViewId="0"/>
  </sheetViews>
  <sheetFormatPr defaultColWidth="9.140625" defaultRowHeight="18"/>
  <cols>
    <col min="1" max="1" width="12.7109375" style="2" bestFit="1" customWidth="1"/>
    <col min="2" max="2" width="58.7109375" style="3" customWidth="1"/>
    <col min="3" max="15" width="16.7109375" style="2" customWidth="1"/>
    <col min="16" max="16" width="19.140625" style="2" bestFit="1" customWidth="1"/>
    <col min="17" max="17" width="19.140625" style="2" customWidth="1"/>
    <col min="18" max="18" width="17" style="2" bestFit="1" customWidth="1"/>
    <col min="19" max="19" width="41.140625" style="2" bestFit="1" customWidth="1"/>
    <col min="20" max="20" width="10.85546875" style="2" bestFit="1" customWidth="1"/>
    <col min="21" max="21" width="11.28515625" style="2" bestFit="1" customWidth="1"/>
    <col min="22" max="22" width="9.42578125" style="2" bestFit="1" customWidth="1"/>
    <col min="23" max="23" width="9" style="2" bestFit="1" customWidth="1"/>
    <col min="24" max="24" width="9.85546875" style="2" bestFit="1" customWidth="1"/>
    <col min="25" max="25" width="11.28515625" style="2" bestFit="1" customWidth="1"/>
    <col min="26" max="26" width="11.140625" style="2" bestFit="1" customWidth="1"/>
    <col min="27" max="28" width="9.42578125" style="2" bestFit="1" customWidth="1"/>
    <col min="29" max="30" width="9.140625" style="2"/>
    <col min="31" max="31" width="9.7109375" style="2" bestFit="1" customWidth="1"/>
    <col min="32" max="16384" width="9.140625" style="2"/>
  </cols>
  <sheetData>
    <row r="2" spans="2:18" ht="31.5">
      <c r="B2" s="274" t="s">
        <v>110</v>
      </c>
      <c r="C2" s="275"/>
      <c r="D2" s="275"/>
      <c r="E2" s="275"/>
      <c r="F2" s="275"/>
      <c r="G2" s="275"/>
      <c r="H2" s="275"/>
      <c r="I2" s="275"/>
      <c r="J2" s="275"/>
      <c r="K2" s="275"/>
      <c r="L2" s="275"/>
      <c r="M2" s="275"/>
      <c r="N2" s="275"/>
      <c r="O2" s="276"/>
      <c r="P2" s="225"/>
    </row>
    <row r="4" spans="2:18">
      <c r="Q4" s="4"/>
    </row>
    <row r="5" spans="2:18">
      <c r="B5" s="5" t="s">
        <v>119</v>
      </c>
      <c r="C5" s="6" t="s">
        <v>18</v>
      </c>
      <c r="D5" s="6" t="s">
        <v>19</v>
      </c>
      <c r="E5" s="6" t="s">
        <v>20</v>
      </c>
      <c r="F5" s="6" t="s">
        <v>21</v>
      </c>
      <c r="G5" s="6" t="s">
        <v>22</v>
      </c>
      <c r="H5" s="6" t="s">
        <v>23</v>
      </c>
      <c r="I5" s="6" t="s">
        <v>24</v>
      </c>
      <c r="J5" s="6" t="s">
        <v>25</v>
      </c>
      <c r="K5" s="6" t="s">
        <v>26</v>
      </c>
      <c r="L5" s="6" t="s">
        <v>27</v>
      </c>
      <c r="M5" s="6" t="s">
        <v>28</v>
      </c>
      <c r="N5" s="6" t="s">
        <v>29</v>
      </c>
      <c r="O5" s="6" t="s">
        <v>30</v>
      </c>
      <c r="P5" s="4"/>
      <c r="Q5" s="4"/>
    </row>
    <row r="6" spans="2:18">
      <c r="B6" s="83" t="s">
        <v>31</v>
      </c>
      <c r="C6" s="224">
        <f>AVERAGE('CC Data'!$D$4:$F$4)</f>
        <v>3005.0666666666671</v>
      </c>
      <c r="D6" s="224">
        <f>AVERAGE('CC Data'!$D$23:$F$23)</f>
        <v>1616.2</v>
      </c>
      <c r="E6" s="224">
        <f>AVERAGE('CC Data'!$D$42:$F$42)</f>
        <v>2467.8666666666668</v>
      </c>
      <c r="F6" s="224">
        <f>AVERAGE('CC Data'!$D$61:$F$61)</f>
        <v>1419.3333333333333</v>
      </c>
      <c r="G6" s="224">
        <f>AVERAGE('CC Data'!$D$80:$F$80)</f>
        <v>1644.3333333333333</v>
      </c>
      <c r="H6" s="224">
        <f>AVERAGE('CC Data'!$D$99:$F$99)</f>
        <v>3201.3333333333335</v>
      </c>
      <c r="I6" s="224">
        <f>AVERAGE('CC Data'!$D$118:$F$118)</f>
        <v>2840.4666666666667</v>
      </c>
      <c r="J6" s="224">
        <f>AVERAGE('CC Data'!$D$137:$F$137)</f>
        <v>2679.6666666666665</v>
      </c>
      <c r="K6" s="224">
        <f>AVERAGE('CC Data'!$D$156:$F$156)</f>
        <v>3901.8666666666668</v>
      </c>
      <c r="L6" s="224">
        <f>AVERAGE('CC Data'!$D$175:$F$175)</f>
        <v>2330.5333333333333</v>
      </c>
      <c r="M6" s="224">
        <f>AVERAGE('CC Data'!$D$194:$F$194)</f>
        <v>2508.5333333333333</v>
      </c>
      <c r="N6" s="224">
        <f>AVERAGE('CC Data'!$D$213:$F$213)</f>
        <v>3133.2666666666664</v>
      </c>
      <c r="O6" s="224">
        <f>AVERAGE('CC Data'!$D$232:$F$232)</f>
        <v>2817.5333333333333</v>
      </c>
      <c r="P6" s="163"/>
      <c r="Q6" s="226"/>
    </row>
    <row r="7" spans="2:18">
      <c r="B7" s="83" t="s">
        <v>8</v>
      </c>
      <c r="C7" s="224">
        <f>AVERAGE('CC Data'!$D$5:$F$5)</f>
        <v>2314.4666666666667</v>
      </c>
      <c r="D7" s="224">
        <f>AVERAGE('CC Data'!$D$24:$F$24)</f>
        <v>1103.8000000000002</v>
      </c>
      <c r="E7" s="224">
        <f>AVERAGE('CC Data'!$D$43:$F$43)</f>
        <v>1923.8</v>
      </c>
      <c r="F7" s="224">
        <f>AVERAGE('CC Data'!$D$62:$F$62)</f>
        <v>1033.0666666666668</v>
      </c>
      <c r="G7" s="224">
        <f>AVERAGE('CC Data'!$D$81:$F$81)</f>
        <v>1347.0666666666666</v>
      </c>
      <c r="H7" s="224">
        <f>AVERAGE('CC Data'!$D$100:$F$100)</f>
        <v>2444.4666666666667</v>
      </c>
      <c r="I7" s="224">
        <f>AVERAGE('CC Data'!$D$119:$F$119)</f>
        <v>2226</v>
      </c>
      <c r="J7" s="224">
        <f>AVERAGE('CC Data'!$D$138:$F$138)</f>
        <v>1968.2</v>
      </c>
      <c r="K7" s="224">
        <f>AVERAGE('CC Data'!$D$157:$F$157)</f>
        <v>3525.4</v>
      </c>
      <c r="L7" s="224">
        <f>AVERAGE('CC Data'!$D$176:$F$176)</f>
        <v>1823.8</v>
      </c>
      <c r="M7" s="224">
        <f>AVERAGE('CC Data'!$D$195:$F$195)</f>
        <v>2093.6666666666665</v>
      </c>
      <c r="N7" s="224">
        <f>AVERAGE('CC Data'!$D$214:$F$214)</f>
        <v>2472.8000000000002</v>
      </c>
      <c r="O7" s="224">
        <f>AVERAGE('CC Data'!$D$233:$F$233)</f>
        <v>1945</v>
      </c>
      <c r="P7" s="163"/>
      <c r="Q7" s="226"/>
    </row>
    <row r="8" spans="2:18">
      <c r="B8" s="83" t="s">
        <v>32</v>
      </c>
      <c r="C8" s="141">
        <f>AVERAGE('CC Data'!$D$6:$F$6)</f>
        <v>2035.3333333333333</v>
      </c>
      <c r="D8" s="141">
        <f>AVERAGE('CC Data'!$D$25:$F$25)</f>
        <v>918.4</v>
      </c>
      <c r="E8" s="141">
        <f>AVERAGE('CC Data'!$D$44:$F$44)</f>
        <v>1751.1333333333332</v>
      </c>
      <c r="F8" s="141">
        <f>AVERAGE('CC Data'!$D$63:$F$63)</f>
        <v>920.33333333333337</v>
      </c>
      <c r="G8" s="141">
        <f>AVERAGE('CC Data'!$D$82:$F$82)</f>
        <v>1157.6000000000001</v>
      </c>
      <c r="H8" s="141">
        <f>AVERAGE('CC Data'!$D$101:$F$101)</f>
        <v>2023.5333333333335</v>
      </c>
      <c r="I8" s="141">
        <f>AVERAGE('CC Data'!$D$120:$F$120)</f>
        <v>2037.0666666666668</v>
      </c>
      <c r="J8" s="141">
        <f>AVERAGE('CC Data'!$D$139:$F$139)</f>
        <v>1682.8</v>
      </c>
      <c r="K8" s="141">
        <f>AVERAGE('CC Data'!$D$158:$F$158)</f>
        <v>2897</v>
      </c>
      <c r="L8" s="141">
        <f>AVERAGE('CC Data'!$D$177:$F$177)</f>
        <v>1586.2666666666664</v>
      </c>
      <c r="M8" s="141">
        <f>AVERAGE('CC Data'!$D$196:$F$196)</f>
        <v>1940.1333333333332</v>
      </c>
      <c r="N8" s="141">
        <f>AVERAGE('CC Data'!$D$215:$F$215)</f>
        <v>2175.7333333333331</v>
      </c>
      <c r="O8" s="141">
        <f>AVERAGE('CC Data'!$D$234:$F$234)</f>
        <v>1657.7333333333336</v>
      </c>
      <c r="P8" s="163"/>
      <c r="Q8" s="226"/>
    </row>
    <row r="9" spans="2:18">
      <c r="B9" s="83" t="s">
        <v>34</v>
      </c>
      <c r="C9" s="141">
        <f>AVERAGE('CC Data'!$D$7:$F$7)+AVERAGE('CC Data'!$D$8:$F$8)</f>
        <v>1935.5333333333331</v>
      </c>
      <c r="D9" s="141">
        <f>AVERAGE('CC Data'!$D$26:$F$26)+AVERAGE('CC Data'!$D$27:$F$27)</f>
        <v>865.73333333333335</v>
      </c>
      <c r="E9" s="141">
        <f>AVERAGE('CC Data'!$D$45:$F$45)+AVERAGE('CC Data'!$D$46:$F$46)</f>
        <v>1570.4666666666665</v>
      </c>
      <c r="F9" s="141">
        <f>AVERAGE('CC Data'!$D$64:$F$64)+AVERAGE('CC Data'!$D$65:$F$65)</f>
        <v>780.16666666666663</v>
      </c>
      <c r="G9" s="141">
        <f>AVERAGE('CC Data'!$D$83:$F$83)+AVERAGE('CC Data'!$D$84:$F$84)</f>
        <v>1013.5</v>
      </c>
      <c r="H9" s="141">
        <f>AVERAGE('CC Data'!$D$102:$F$102)+AVERAGE('CC Data'!$D$103:$F$103)</f>
        <v>1743.0666666666666</v>
      </c>
      <c r="I9" s="141">
        <f>AVERAGE('CC Data'!$D$121:$F$121)+AVERAGE('CC Data'!$D$122:$F$122)</f>
        <v>1696.2</v>
      </c>
      <c r="J9" s="141">
        <f>AVERAGE('CC Data'!$D$140:$F$140)+AVERAGE('CC Data'!$D$141:$F$141)</f>
        <v>1580.0666666666668</v>
      </c>
      <c r="K9" s="141">
        <f>AVERAGE('CC Data'!$D$159:$F$159)+AVERAGE('CC Data'!$D$160:$F$160)</f>
        <v>2455.2666666666669</v>
      </c>
      <c r="L9" s="141">
        <f>AVERAGE('CC Data'!$D$178:$F$178)+AVERAGE('CC Data'!$D$179:$F$179)</f>
        <v>1516.2333333333333</v>
      </c>
      <c r="M9" s="141">
        <f>AVERAGE('CC Data'!$D$197:$F$197)+AVERAGE('CC Data'!$D$198:$F$198)</f>
        <v>1641.5999999999997</v>
      </c>
      <c r="N9" s="141">
        <f>AVERAGE('CC Data'!$D$216:$F$216)+AVERAGE('CC Data'!$D$217:$F$217)</f>
        <v>2099.2666666666669</v>
      </c>
      <c r="O9" s="141">
        <f>AVERAGE('CC Data'!$D$235:$F$235)+AVERAGE('CC Data'!$D$236:$F$236)</f>
        <v>1678.8333333333335</v>
      </c>
      <c r="P9" s="163"/>
      <c r="Q9" s="226"/>
    </row>
    <row r="10" spans="2:18">
      <c r="B10" s="83" t="s">
        <v>35</v>
      </c>
      <c r="C10" s="141">
        <f>AVERAGE('CC Data'!$D$9:$F$9)</f>
        <v>166.06666666666669</v>
      </c>
      <c r="D10" s="141">
        <f>AVERAGE('CC Data'!$D28:$F28)</f>
        <v>66</v>
      </c>
      <c r="E10" s="141">
        <f>AVERAGE('CC Data'!$D47:$F47)</f>
        <v>82.266666666666666</v>
      </c>
      <c r="F10" s="141">
        <f>AVERAGE('CC Data'!$D66:$F66)</f>
        <v>82.866666666666674</v>
      </c>
      <c r="G10" s="141">
        <f>AVERAGE('CC Data'!$D85:$F85)</f>
        <v>67.466666666666669</v>
      </c>
      <c r="H10" s="141">
        <f>AVERAGE('CC Data'!$D104:$F104)</f>
        <v>29.400000000000002</v>
      </c>
      <c r="I10" s="141">
        <f>AVERAGE('CC Data'!$D123:$F123)</f>
        <v>291.13333333333333</v>
      </c>
      <c r="J10" s="141">
        <f>AVERAGE('CC Data'!$D142:$F142)</f>
        <v>385.59999999999997</v>
      </c>
      <c r="K10" s="141">
        <f>AVERAGE('CC Data'!$D161:$F161)</f>
        <v>33</v>
      </c>
      <c r="L10" s="141">
        <f>AVERAGE('CC Data'!$D180:$F180)</f>
        <v>172.13333333333333</v>
      </c>
      <c r="M10" s="141">
        <f>AVERAGE('CC Data'!$D199:$F199)</f>
        <v>52.866666666666667</v>
      </c>
      <c r="N10" s="141">
        <f>AVERAGE('CC Data'!$D218:$F218)</f>
        <v>286.46666666666664</v>
      </c>
      <c r="O10" s="141">
        <f>AVERAGE('CC Data'!$D237:$F237)</f>
        <v>140.53333333333333</v>
      </c>
      <c r="P10" s="163"/>
      <c r="Q10" s="226"/>
      <c r="R10" s="11"/>
    </row>
    <row r="11" spans="2:18">
      <c r="B11" s="83" t="s">
        <v>36</v>
      </c>
      <c r="C11" s="141">
        <f>AVERAGE('CC Data'!$D$10:$F$10)</f>
        <v>300.73333333333335</v>
      </c>
      <c r="D11" s="141">
        <f>AVERAGE('CC Data'!$D29:$F29)</f>
        <v>633.33333333333326</v>
      </c>
      <c r="E11" s="141">
        <f>AVERAGE('CC Data'!$D48:$F48)</f>
        <v>210.46666666666667</v>
      </c>
      <c r="F11" s="141">
        <f>AVERAGE('CC Data'!$D67:$F67)</f>
        <v>394.06666666666666</v>
      </c>
      <c r="G11" s="141">
        <f>AVERAGE('CC Data'!$D86:$F86)</f>
        <v>130.4</v>
      </c>
      <c r="H11" s="141">
        <f>AVERAGE('CC Data'!$D105:$F105)</f>
        <v>208.66666666666666</v>
      </c>
      <c r="I11" s="141">
        <f>AVERAGE('CC Data'!$D124:$F124)</f>
        <v>154.4</v>
      </c>
      <c r="J11" s="141">
        <f>AVERAGE('CC Data'!$D143:$F143)</f>
        <v>399.5333333333333</v>
      </c>
      <c r="K11" s="141">
        <f>AVERAGE('CC Data'!$D162:$F162)</f>
        <v>729.53333333333342</v>
      </c>
      <c r="L11" s="141">
        <f>AVERAGE('CC Data'!$D181:$F181)</f>
        <v>104.8</v>
      </c>
      <c r="M11" s="141">
        <f>AVERAGE('CC Data'!$D200:$F200)</f>
        <v>313.86666666666662</v>
      </c>
      <c r="N11" s="141">
        <f>AVERAGE('CC Data'!$D219:$F219)</f>
        <v>618.6</v>
      </c>
      <c r="O11" s="141">
        <f>AVERAGE('CC Data'!$D238:$F238)</f>
        <v>506.73333333333329</v>
      </c>
      <c r="P11" s="163"/>
      <c r="Q11" s="226"/>
      <c r="R11" s="11"/>
    </row>
    <row r="12" spans="2:18">
      <c r="B12" s="83" t="s">
        <v>33</v>
      </c>
      <c r="C12" s="141">
        <f>AVERAGE('CC Data'!$D$11:$F$11)</f>
        <v>1908</v>
      </c>
      <c r="D12" s="141">
        <f>AVERAGE('CC Data'!$D$30:$F$30)</f>
        <v>1335.3333333333333</v>
      </c>
      <c r="E12" s="141">
        <f>AVERAGE('CC Data'!$D$49:$F$49)</f>
        <v>1387.6666666666667</v>
      </c>
      <c r="F12" s="141">
        <f>AVERAGE('CC Data'!$D$68:$F$68)</f>
        <v>1112</v>
      </c>
      <c r="G12" s="141">
        <f>AVERAGE('CC Data'!$D$87:$F$87)</f>
        <v>1308.6666666666667</v>
      </c>
      <c r="H12" s="141">
        <f>AVERAGE('CC Data'!$D$106:$F$106)</f>
        <v>1875</v>
      </c>
      <c r="I12" s="141">
        <f>AVERAGE('CC Data'!$D$125:$F$125)</f>
        <v>1545.3333333333333</v>
      </c>
      <c r="J12" s="141">
        <f>AVERAGE('CC Data'!$D$144:$F$144)</f>
        <v>1391.6666666666667</v>
      </c>
      <c r="K12" s="141">
        <f>AVERAGE('CC Data'!$D$163:$F$163)</f>
        <v>2076.6666666666665</v>
      </c>
      <c r="L12" s="141">
        <f>AVERAGE('CC Data'!$D$182:$F$182)</f>
        <v>1796.6666666666667</v>
      </c>
      <c r="M12" s="141">
        <f>AVERAGE('CC Data'!$D$201:$F$201)</f>
        <v>1776.6666666666667</v>
      </c>
      <c r="N12" s="141">
        <f>AVERAGE('CC Data'!$D$220:$F$220)</f>
        <v>1764.3333333333333</v>
      </c>
      <c r="O12" s="141">
        <f>AVERAGE('CC Data'!$D$239:$F$239)</f>
        <v>2197.6666666666665</v>
      </c>
      <c r="P12" s="163"/>
      <c r="Q12" s="226"/>
      <c r="R12" s="11"/>
    </row>
    <row r="13" spans="2:18">
      <c r="B13" s="83" t="s">
        <v>14</v>
      </c>
      <c r="C13" s="141">
        <f>AVERAGE('CC Data'!$D$12:$F$12)</f>
        <v>445</v>
      </c>
      <c r="D13" s="141">
        <f>AVERAGE('CC Data'!$D31:$F31)</f>
        <v>173</v>
      </c>
      <c r="E13" s="141">
        <f>AVERAGE('CC Data'!$D50:$F50)</f>
        <v>485.33333333333331</v>
      </c>
      <c r="F13" s="141">
        <f>AVERAGE('CC Data'!$D69:$F69)</f>
        <v>161.33333333333334</v>
      </c>
      <c r="G13" s="141">
        <f>AVERAGE('CC Data'!$D88:$F88)</f>
        <v>218.66666666666666</v>
      </c>
      <c r="H13" s="141">
        <f>AVERAGE('CC Data'!$D107:$F107)</f>
        <v>518.66666666666663</v>
      </c>
      <c r="I13" s="141">
        <f>AVERAGE('CC Data'!$D126:$F126)</f>
        <v>437.66666666666669</v>
      </c>
      <c r="J13" s="141">
        <f>AVERAGE('CC Data'!$D145:$F145)</f>
        <v>316.33333333333331</v>
      </c>
      <c r="K13" s="141">
        <f>AVERAGE('CC Data'!$D164:$F164)</f>
        <v>770.66666666666663</v>
      </c>
      <c r="L13" s="141">
        <f>AVERAGE('CC Data'!$D183:$F183)</f>
        <v>299.33333333333331</v>
      </c>
      <c r="M13" s="141">
        <f>AVERAGE('CC Data'!$D202:$F202)</f>
        <v>398.66666666666669</v>
      </c>
      <c r="N13" s="141">
        <f>AVERAGE('CC Data'!$D221:$F221)</f>
        <v>431.33333333333331</v>
      </c>
      <c r="O13" s="141">
        <f>AVERAGE('CC Data'!$D240:$F240)</f>
        <v>358.33333333333331</v>
      </c>
      <c r="P13" s="163"/>
      <c r="Q13" s="226"/>
    </row>
    <row r="14" spans="2:18">
      <c r="B14" s="83" t="s">
        <v>39</v>
      </c>
      <c r="C14" s="183">
        <f>AVERAGE('CC Data'!$D13:$F13)</f>
        <v>28.178798015481544</v>
      </c>
      <c r="D14" s="183">
        <f>AVERAGE('CC Data'!$D32:$F32)</f>
        <v>29.968924713807194</v>
      </c>
      <c r="E14" s="183">
        <f>AVERAGE('CC Data'!$D51:$F51)</f>
        <v>28.140590227381264</v>
      </c>
      <c r="F14" s="183">
        <f>AVERAGE('CC Data'!$D70:$F70)</f>
        <v>29.327324639671588</v>
      </c>
      <c r="G14" s="183">
        <f>AVERAGE('CC Data'!$D89:$F89)</f>
        <v>29.002143324560908</v>
      </c>
      <c r="H14" s="183">
        <f>AVERAGE('CC Data'!$D108:$F108)</f>
        <v>29.299624422917201</v>
      </c>
      <c r="I14" s="183">
        <f>AVERAGE('CC Data'!$D127:$F127)</f>
        <v>26.426348641869339</v>
      </c>
      <c r="J14" s="183">
        <f>AVERAGE('CC Data'!$D146:$F146)</f>
        <v>32.963895112060293</v>
      </c>
      <c r="K14" s="183">
        <f>AVERAGE('CC Data'!$D165:$F165)</f>
        <v>28.412111270217171</v>
      </c>
      <c r="L14" s="183">
        <f>AVERAGE('CC Data'!$D184:$F184)</f>
        <v>34.28556546361424</v>
      </c>
      <c r="M14" s="183">
        <f>AVERAGE('CC Data'!$D203:$F203)</f>
        <v>21.911703992047606</v>
      </c>
      <c r="N14" s="183">
        <f>AVERAGE('CC Data'!$D222:$F222)</f>
        <v>30.026437979226017</v>
      </c>
      <c r="O14" s="183">
        <f>AVERAGE('CC Data'!$D241:$F241)</f>
        <v>32.857071786591519</v>
      </c>
      <c r="P14" s="163"/>
      <c r="Q14" s="226"/>
    </row>
    <row r="15" spans="2:18">
      <c r="B15" s="83" t="s">
        <v>37</v>
      </c>
      <c r="C15" s="141">
        <f>AVERAGE('CC Data'!$D14:$F14)</f>
        <v>414</v>
      </c>
      <c r="D15" s="141">
        <f>AVERAGE('CC Data'!$D33:$F33)</f>
        <v>278.66666666666669</v>
      </c>
      <c r="E15" s="141">
        <f>AVERAGE('CC Data'!$D52:$F52)</f>
        <v>269.33333333333331</v>
      </c>
      <c r="F15" s="141">
        <f>AVERAGE('CC Data'!$D71:$F71)</f>
        <v>196</v>
      </c>
      <c r="G15" s="141">
        <f>AVERAGE('CC Data'!$D90:$F90)</f>
        <v>202</v>
      </c>
      <c r="H15" s="141">
        <f>AVERAGE('CC Data'!$D109:$F109)</f>
        <v>166</v>
      </c>
      <c r="I15" s="141">
        <f>AVERAGE('CC Data'!$D128:$F128)</f>
        <v>266.33333333333331</v>
      </c>
      <c r="J15" s="141">
        <f>AVERAGE('CC Data'!$D147:$F147)</f>
        <v>347</v>
      </c>
      <c r="K15" s="141">
        <f>AVERAGE('CC Data'!$D166:$F166)</f>
        <v>372</v>
      </c>
      <c r="L15" s="141">
        <f>AVERAGE('CC Data'!$D185:$F185)</f>
        <v>329.33333333333331</v>
      </c>
      <c r="M15" s="141">
        <f>AVERAGE('CC Data'!$D204:$F204)</f>
        <v>277.33333333333331</v>
      </c>
      <c r="N15" s="141">
        <f>AVERAGE('CC Data'!$D223:$F223)</f>
        <v>449</v>
      </c>
      <c r="O15" s="141">
        <f>AVERAGE('CC Data'!$D242:$F242)</f>
        <v>435</v>
      </c>
      <c r="P15" s="226"/>
      <c r="Q15" s="226"/>
    </row>
    <row r="16" spans="2:18">
      <c r="B16" s="86" t="s">
        <v>38</v>
      </c>
      <c r="C16" s="157">
        <f>AVERAGE('CC Data'!$D15:$F15)</f>
        <v>102384.92333351732</v>
      </c>
      <c r="D16" s="157">
        <f>AVERAGE('CC Data'!$D34:$F34)</f>
        <v>32141.716666666664</v>
      </c>
      <c r="E16" s="157">
        <f>AVERAGE('CC Data'!$D53:$F53)</f>
        <v>35231.51666666667</v>
      </c>
      <c r="F16" s="157">
        <f>AVERAGE('CC Data'!$D72:$F72)</f>
        <v>43398.583333333336</v>
      </c>
      <c r="G16" s="157">
        <f>AVERAGE('CC Data'!$D91:$F91)</f>
        <v>32098.333333333332</v>
      </c>
      <c r="H16" s="157">
        <f>AVERAGE('CC Data'!$D110:$F110)</f>
        <v>67688.800000000003</v>
      </c>
      <c r="I16" s="157">
        <f>AVERAGE('CC Data'!$D129:$F129)</f>
        <v>48197</v>
      </c>
      <c r="J16" s="157">
        <f>AVERAGE('CC Data'!$D148:$F148)</f>
        <v>118916.88333333335</v>
      </c>
      <c r="K16" s="157">
        <f>AVERAGE('CC Data'!$D167:$F167)</f>
        <v>61729.016666666663</v>
      </c>
      <c r="L16" s="157">
        <f>AVERAGE('CC Data'!$D186:$F186)</f>
        <v>92428.881362578933</v>
      </c>
      <c r="M16" s="157">
        <f>AVERAGE('CC Data'!$D205:$F205)</f>
        <v>63498.437833333337</v>
      </c>
      <c r="N16" s="157">
        <f>AVERAGE('CC Data'!$D224:$F224)</f>
        <v>81329.166666666672</v>
      </c>
      <c r="O16" s="157">
        <f>AVERAGE('CC Data'!$D243:$F243)</f>
        <v>236348.16666666666</v>
      </c>
      <c r="P16" s="227"/>
      <c r="Q16" s="226"/>
    </row>
    <row r="17" spans="1:29">
      <c r="C17" s="163"/>
      <c r="D17" s="163"/>
      <c r="E17" s="163"/>
      <c r="F17" s="163"/>
      <c r="G17" s="163"/>
      <c r="H17" s="163"/>
      <c r="I17" s="163"/>
      <c r="J17" s="163"/>
      <c r="K17" s="163"/>
      <c r="L17" s="163"/>
      <c r="M17" s="163"/>
      <c r="N17" s="163"/>
      <c r="O17" s="163"/>
    </row>
    <row r="18" spans="1:29">
      <c r="A18" s="6" t="s">
        <v>83</v>
      </c>
      <c r="B18" s="5" t="s">
        <v>118</v>
      </c>
      <c r="C18" s="6" t="s">
        <v>18</v>
      </c>
      <c r="D18" s="6" t="s">
        <v>19</v>
      </c>
      <c r="E18" s="6" t="s">
        <v>20</v>
      </c>
      <c r="F18" s="6" t="s">
        <v>21</v>
      </c>
      <c r="G18" s="6" t="s">
        <v>22</v>
      </c>
      <c r="H18" s="6" t="s">
        <v>23</v>
      </c>
      <c r="I18" s="6" t="s">
        <v>24</v>
      </c>
      <c r="J18" s="6" t="s">
        <v>25</v>
      </c>
      <c r="K18" s="6" t="s">
        <v>26</v>
      </c>
      <c r="L18" s="6" t="s">
        <v>27</v>
      </c>
      <c r="M18" s="6" t="s">
        <v>28</v>
      </c>
      <c r="N18" s="6" t="s">
        <v>29</v>
      </c>
      <c r="O18" s="6" t="s">
        <v>30</v>
      </c>
      <c r="P18" s="4"/>
    </row>
    <row r="19" spans="1:29">
      <c r="A19" s="232">
        <v>5</v>
      </c>
      <c r="B19" s="83" t="s">
        <v>31</v>
      </c>
      <c r="C19" s="158">
        <f>C6/$A19</f>
        <v>601.01333333333343</v>
      </c>
      <c r="D19" s="158">
        <f t="shared" ref="D19:O19" si="0">D6/$A19</f>
        <v>323.24</v>
      </c>
      <c r="E19" s="158">
        <f t="shared" si="0"/>
        <v>493.57333333333338</v>
      </c>
      <c r="F19" s="158">
        <f t="shared" si="0"/>
        <v>283.86666666666667</v>
      </c>
      <c r="G19" s="158">
        <f t="shared" si="0"/>
        <v>328.86666666666667</v>
      </c>
      <c r="H19" s="158">
        <f t="shared" si="0"/>
        <v>640.26666666666665</v>
      </c>
      <c r="I19" s="158">
        <f t="shared" si="0"/>
        <v>568.09333333333336</v>
      </c>
      <c r="J19" s="158">
        <f t="shared" si="0"/>
        <v>535.93333333333328</v>
      </c>
      <c r="K19" s="158">
        <f t="shared" si="0"/>
        <v>780.37333333333333</v>
      </c>
      <c r="L19" s="158">
        <f t="shared" si="0"/>
        <v>466.10666666666668</v>
      </c>
      <c r="M19" s="158">
        <f t="shared" si="0"/>
        <v>501.70666666666665</v>
      </c>
      <c r="N19" s="158">
        <f t="shared" si="0"/>
        <v>626.65333333333331</v>
      </c>
      <c r="O19" s="158">
        <f t="shared" si="0"/>
        <v>563.50666666666666</v>
      </c>
      <c r="P19" s="163"/>
      <c r="Q19" s="50"/>
      <c r="S19" s="189"/>
    </row>
    <row r="20" spans="1:29">
      <c r="A20" s="232">
        <v>4</v>
      </c>
      <c r="B20" s="83" t="s">
        <v>8</v>
      </c>
      <c r="C20" s="159">
        <f t="shared" ref="C20:O20" si="1">C7/$A20</f>
        <v>578.61666666666667</v>
      </c>
      <c r="D20" s="159">
        <f t="shared" si="1"/>
        <v>275.95000000000005</v>
      </c>
      <c r="E20" s="159">
        <f t="shared" si="1"/>
        <v>480.95</v>
      </c>
      <c r="F20" s="159">
        <f t="shared" si="1"/>
        <v>258.26666666666671</v>
      </c>
      <c r="G20" s="159">
        <f t="shared" si="1"/>
        <v>336.76666666666665</v>
      </c>
      <c r="H20" s="159">
        <f t="shared" si="1"/>
        <v>611.11666666666667</v>
      </c>
      <c r="I20" s="159">
        <f t="shared" si="1"/>
        <v>556.5</v>
      </c>
      <c r="J20" s="159">
        <f t="shared" si="1"/>
        <v>492.05</v>
      </c>
      <c r="K20" s="159">
        <f t="shared" si="1"/>
        <v>881.35</v>
      </c>
      <c r="L20" s="159">
        <f t="shared" si="1"/>
        <v>455.95</v>
      </c>
      <c r="M20" s="159">
        <f t="shared" si="1"/>
        <v>523.41666666666663</v>
      </c>
      <c r="N20" s="159">
        <f t="shared" si="1"/>
        <v>618.20000000000005</v>
      </c>
      <c r="O20" s="159">
        <f t="shared" si="1"/>
        <v>486.25</v>
      </c>
      <c r="P20" s="163"/>
      <c r="Q20" s="50"/>
      <c r="S20" s="189"/>
    </row>
    <row r="21" spans="1:29">
      <c r="A21" s="232">
        <v>3</v>
      </c>
      <c r="B21" s="83" t="s">
        <v>32</v>
      </c>
      <c r="C21" s="159">
        <f t="shared" ref="C21:O21" si="2">C8/$A21</f>
        <v>678.44444444444446</v>
      </c>
      <c r="D21" s="159">
        <f t="shared" si="2"/>
        <v>306.13333333333333</v>
      </c>
      <c r="E21" s="159">
        <f t="shared" si="2"/>
        <v>583.71111111111111</v>
      </c>
      <c r="F21" s="159">
        <f t="shared" si="2"/>
        <v>306.77777777777777</v>
      </c>
      <c r="G21" s="159">
        <f t="shared" si="2"/>
        <v>385.86666666666673</v>
      </c>
      <c r="H21" s="159">
        <f t="shared" si="2"/>
        <v>674.51111111111118</v>
      </c>
      <c r="I21" s="159">
        <f t="shared" si="2"/>
        <v>679.02222222222224</v>
      </c>
      <c r="J21" s="159">
        <f t="shared" si="2"/>
        <v>560.93333333333328</v>
      </c>
      <c r="K21" s="159">
        <f t="shared" si="2"/>
        <v>965.66666666666663</v>
      </c>
      <c r="L21" s="159">
        <f t="shared" si="2"/>
        <v>528.75555555555547</v>
      </c>
      <c r="M21" s="159">
        <f t="shared" si="2"/>
        <v>646.71111111111111</v>
      </c>
      <c r="N21" s="159">
        <f t="shared" si="2"/>
        <v>725.24444444444441</v>
      </c>
      <c r="O21" s="159">
        <f t="shared" si="2"/>
        <v>552.5777777777779</v>
      </c>
      <c r="P21" s="163"/>
      <c r="Q21" s="50"/>
      <c r="S21" s="189"/>
    </row>
    <row r="22" spans="1:29">
      <c r="A22" s="232">
        <v>1.5</v>
      </c>
      <c r="B22" s="83" t="s">
        <v>34</v>
      </c>
      <c r="C22" s="159">
        <f>C9/$A22</f>
        <v>1290.3555555555554</v>
      </c>
      <c r="D22" s="159">
        <f t="shared" ref="D22:O22" si="3">D9/$A22</f>
        <v>577.15555555555557</v>
      </c>
      <c r="E22" s="159">
        <f t="shared" si="3"/>
        <v>1046.9777777777776</v>
      </c>
      <c r="F22" s="159">
        <f t="shared" si="3"/>
        <v>520.11111111111109</v>
      </c>
      <c r="G22" s="159">
        <f t="shared" si="3"/>
        <v>675.66666666666663</v>
      </c>
      <c r="H22" s="159">
        <f t="shared" si="3"/>
        <v>1162.0444444444445</v>
      </c>
      <c r="I22" s="159">
        <f t="shared" si="3"/>
        <v>1130.8</v>
      </c>
      <c r="J22" s="159">
        <f t="shared" si="3"/>
        <v>1053.377777777778</v>
      </c>
      <c r="K22" s="159">
        <f t="shared" si="3"/>
        <v>1636.8444444444447</v>
      </c>
      <c r="L22" s="159">
        <f t="shared" si="3"/>
        <v>1010.8222222222222</v>
      </c>
      <c r="M22" s="159">
        <f t="shared" si="3"/>
        <v>1094.3999999999999</v>
      </c>
      <c r="N22" s="159">
        <f t="shared" si="3"/>
        <v>1399.5111111111112</v>
      </c>
      <c r="O22" s="159">
        <f t="shared" si="3"/>
        <v>1119.2222222222224</v>
      </c>
      <c r="P22" s="163"/>
      <c r="Q22" s="50"/>
      <c r="S22" s="189"/>
    </row>
    <row r="23" spans="1:29">
      <c r="A23" s="232">
        <v>2</v>
      </c>
      <c r="B23" s="83" t="s">
        <v>35</v>
      </c>
      <c r="C23" s="159">
        <f t="shared" ref="C23:O23" si="4">C10/$A23</f>
        <v>83.033333333333346</v>
      </c>
      <c r="D23" s="159">
        <f t="shared" si="4"/>
        <v>33</v>
      </c>
      <c r="E23" s="159">
        <f t="shared" si="4"/>
        <v>41.133333333333333</v>
      </c>
      <c r="F23" s="159">
        <f t="shared" si="4"/>
        <v>41.433333333333337</v>
      </c>
      <c r="G23" s="159">
        <f t="shared" si="4"/>
        <v>33.733333333333334</v>
      </c>
      <c r="H23" s="159">
        <f t="shared" si="4"/>
        <v>14.700000000000001</v>
      </c>
      <c r="I23" s="159">
        <f t="shared" si="4"/>
        <v>145.56666666666666</v>
      </c>
      <c r="J23" s="159">
        <f t="shared" si="4"/>
        <v>192.79999999999998</v>
      </c>
      <c r="K23" s="159">
        <f t="shared" si="4"/>
        <v>16.5</v>
      </c>
      <c r="L23" s="159">
        <f t="shared" si="4"/>
        <v>86.066666666666663</v>
      </c>
      <c r="M23" s="159">
        <f t="shared" si="4"/>
        <v>26.433333333333334</v>
      </c>
      <c r="N23" s="159">
        <f t="shared" si="4"/>
        <v>143.23333333333332</v>
      </c>
      <c r="O23" s="159">
        <f t="shared" si="4"/>
        <v>70.266666666666666</v>
      </c>
      <c r="P23" s="163"/>
      <c r="Q23" s="50"/>
      <c r="S23" s="189"/>
    </row>
    <row r="24" spans="1:29">
      <c r="A24" s="232">
        <v>2.5</v>
      </c>
      <c r="B24" s="83" t="s">
        <v>36</v>
      </c>
      <c r="C24" s="159">
        <f t="shared" ref="C24:O24" si="5">C11/$A24</f>
        <v>120.29333333333334</v>
      </c>
      <c r="D24" s="159">
        <f t="shared" si="5"/>
        <v>253.33333333333331</v>
      </c>
      <c r="E24" s="159">
        <f t="shared" si="5"/>
        <v>84.186666666666667</v>
      </c>
      <c r="F24" s="159">
        <f t="shared" si="5"/>
        <v>157.62666666666667</v>
      </c>
      <c r="G24" s="159">
        <f t="shared" si="5"/>
        <v>52.160000000000004</v>
      </c>
      <c r="H24" s="159">
        <f t="shared" si="5"/>
        <v>83.466666666666669</v>
      </c>
      <c r="I24" s="159">
        <f t="shared" si="5"/>
        <v>61.760000000000005</v>
      </c>
      <c r="J24" s="159">
        <f t="shared" si="5"/>
        <v>159.81333333333333</v>
      </c>
      <c r="K24" s="159">
        <f t="shared" si="5"/>
        <v>291.81333333333339</v>
      </c>
      <c r="L24" s="159">
        <f t="shared" si="5"/>
        <v>41.92</v>
      </c>
      <c r="M24" s="159">
        <f t="shared" si="5"/>
        <v>125.54666666666665</v>
      </c>
      <c r="N24" s="159">
        <f t="shared" si="5"/>
        <v>247.44</v>
      </c>
      <c r="O24" s="159">
        <f t="shared" si="5"/>
        <v>202.69333333333333</v>
      </c>
      <c r="P24" s="163"/>
      <c r="Q24" s="50"/>
      <c r="S24" s="189"/>
    </row>
    <row r="25" spans="1:29">
      <c r="A25" s="232">
        <v>2.25</v>
      </c>
      <c r="B25" s="83" t="s">
        <v>33</v>
      </c>
      <c r="C25" s="159">
        <f>C12/$A25</f>
        <v>848</v>
      </c>
      <c r="D25" s="159">
        <f t="shared" ref="D25:O25" si="6">D12/$A25</f>
        <v>593.48148148148141</v>
      </c>
      <c r="E25" s="159">
        <f t="shared" si="6"/>
        <v>616.74074074074076</v>
      </c>
      <c r="F25" s="159">
        <f t="shared" si="6"/>
        <v>494.22222222222223</v>
      </c>
      <c r="G25" s="159">
        <f t="shared" si="6"/>
        <v>581.62962962962968</v>
      </c>
      <c r="H25" s="159">
        <f t="shared" si="6"/>
        <v>833.33333333333337</v>
      </c>
      <c r="I25" s="159">
        <f t="shared" si="6"/>
        <v>686.81481481481478</v>
      </c>
      <c r="J25" s="159">
        <f t="shared" si="6"/>
        <v>618.51851851851859</v>
      </c>
      <c r="K25" s="159">
        <f t="shared" si="6"/>
        <v>922.96296296296293</v>
      </c>
      <c r="L25" s="159">
        <f t="shared" si="6"/>
        <v>798.51851851851859</v>
      </c>
      <c r="M25" s="159">
        <f t="shared" si="6"/>
        <v>789.62962962962968</v>
      </c>
      <c r="N25" s="159">
        <f t="shared" si="6"/>
        <v>784.14814814814815</v>
      </c>
      <c r="O25" s="159">
        <f t="shared" si="6"/>
        <v>976.74074074074065</v>
      </c>
      <c r="P25" s="163"/>
      <c r="Q25" s="50"/>
      <c r="S25" s="189"/>
    </row>
    <row r="26" spans="1:29">
      <c r="A26" s="152">
        <v>1.5</v>
      </c>
      <c r="B26" s="83" t="s">
        <v>14</v>
      </c>
      <c r="C26" s="159">
        <f t="shared" ref="C26:O26" si="7">C13/$A26</f>
        <v>296.66666666666669</v>
      </c>
      <c r="D26" s="159">
        <f t="shared" si="7"/>
        <v>115.33333333333333</v>
      </c>
      <c r="E26" s="159">
        <f t="shared" si="7"/>
        <v>323.55555555555554</v>
      </c>
      <c r="F26" s="159">
        <f t="shared" si="7"/>
        <v>107.55555555555556</v>
      </c>
      <c r="G26" s="159">
        <f t="shared" si="7"/>
        <v>145.77777777777777</v>
      </c>
      <c r="H26" s="159">
        <f t="shared" si="7"/>
        <v>345.77777777777777</v>
      </c>
      <c r="I26" s="159">
        <f t="shared" si="7"/>
        <v>291.77777777777777</v>
      </c>
      <c r="J26" s="159">
        <f t="shared" si="7"/>
        <v>210.88888888888889</v>
      </c>
      <c r="K26" s="159">
        <f t="shared" si="7"/>
        <v>513.77777777777771</v>
      </c>
      <c r="L26" s="159">
        <f t="shared" si="7"/>
        <v>199.55555555555554</v>
      </c>
      <c r="M26" s="159">
        <f t="shared" si="7"/>
        <v>265.77777777777777</v>
      </c>
      <c r="N26" s="159">
        <f t="shared" si="7"/>
        <v>287.55555555555554</v>
      </c>
      <c r="O26" s="159">
        <f t="shared" si="7"/>
        <v>238.88888888888889</v>
      </c>
      <c r="P26" s="163"/>
      <c r="Q26" s="50"/>
      <c r="S26" s="189"/>
    </row>
    <row r="27" spans="1:29">
      <c r="A27" s="232">
        <v>0.05</v>
      </c>
      <c r="B27" s="83" t="s">
        <v>39</v>
      </c>
      <c r="C27" s="159">
        <f t="shared" ref="C27:O27" si="8">C14/$A27</f>
        <v>563.57596030963089</v>
      </c>
      <c r="D27" s="159">
        <f t="shared" si="8"/>
        <v>599.3784942761439</v>
      </c>
      <c r="E27" s="159">
        <f t="shared" si="8"/>
        <v>562.81180454762523</v>
      </c>
      <c r="F27" s="159">
        <f t="shared" si="8"/>
        <v>586.54649279343175</v>
      </c>
      <c r="G27" s="159">
        <f t="shared" si="8"/>
        <v>580.04286649121809</v>
      </c>
      <c r="H27" s="159">
        <f t="shared" si="8"/>
        <v>585.99248845834404</v>
      </c>
      <c r="I27" s="159">
        <f t="shared" si="8"/>
        <v>528.52697283738678</v>
      </c>
      <c r="J27" s="159">
        <f t="shared" si="8"/>
        <v>659.27790224120577</v>
      </c>
      <c r="K27" s="159">
        <f t="shared" si="8"/>
        <v>568.24222540434334</v>
      </c>
      <c r="L27" s="159">
        <f t="shared" si="8"/>
        <v>685.71130927228478</v>
      </c>
      <c r="M27" s="159">
        <f t="shared" si="8"/>
        <v>438.23407984095212</v>
      </c>
      <c r="N27" s="159">
        <f t="shared" si="8"/>
        <v>600.52875958452034</v>
      </c>
      <c r="O27" s="159">
        <f t="shared" si="8"/>
        <v>657.14143573183037</v>
      </c>
      <c r="P27" s="163"/>
      <c r="Q27" s="50"/>
      <c r="S27" s="189"/>
    </row>
    <row r="28" spans="1:29">
      <c r="A28" s="232">
        <v>0.5</v>
      </c>
      <c r="B28" s="83" t="s">
        <v>37</v>
      </c>
      <c r="C28" s="159">
        <f t="shared" ref="C28:O28" si="9">C15/$A28</f>
        <v>828</v>
      </c>
      <c r="D28" s="159">
        <f t="shared" si="9"/>
        <v>557.33333333333337</v>
      </c>
      <c r="E28" s="159">
        <f t="shared" si="9"/>
        <v>538.66666666666663</v>
      </c>
      <c r="F28" s="159">
        <f t="shared" si="9"/>
        <v>392</v>
      </c>
      <c r="G28" s="159">
        <f t="shared" si="9"/>
        <v>404</v>
      </c>
      <c r="H28" s="159">
        <f t="shared" si="9"/>
        <v>332</v>
      </c>
      <c r="I28" s="159">
        <f t="shared" si="9"/>
        <v>532.66666666666663</v>
      </c>
      <c r="J28" s="159">
        <f t="shared" si="9"/>
        <v>694</v>
      </c>
      <c r="K28" s="159">
        <f t="shared" si="9"/>
        <v>744</v>
      </c>
      <c r="L28" s="159">
        <f t="shared" si="9"/>
        <v>658.66666666666663</v>
      </c>
      <c r="M28" s="159">
        <f t="shared" si="9"/>
        <v>554.66666666666663</v>
      </c>
      <c r="N28" s="159">
        <f t="shared" si="9"/>
        <v>898</v>
      </c>
      <c r="O28" s="159">
        <f t="shared" si="9"/>
        <v>870</v>
      </c>
      <c r="P28" s="163"/>
      <c r="Q28" s="50"/>
      <c r="S28" s="189"/>
      <c r="AC28" s="2" t="s">
        <v>13</v>
      </c>
    </row>
    <row r="29" spans="1:29">
      <c r="A29" s="233">
        <v>150</v>
      </c>
      <c r="B29" s="86" t="s">
        <v>38</v>
      </c>
      <c r="C29" s="157">
        <f>C16/$A29</f>
        <v>682.56615555678218</v>
      </c>
      <c r="D29" s="157">
        <f t="shared" ref="D29:O29" si="10">D16/$A29</f>
        <v>214.27811111111109</v>
      </c>
      <c r="E29" s="157">
        <f t="shared" si="10"/>
        <v>234.87677777777779</v>
      </c>
      <c r="F29" s="157">
        <f t="shared" si="10"/>
        <v>289.32388888888892</v>
      </c>
      <c r="G29" s="157">
        <f t="shared" si="10"/>
        <v>213.98888888888888</v>
      </c>
      <c r="H29" s="157">
        <f t="shared" si="10"/>
        <v>451.25866666666667</v>
      </c>
      <c r="I29" s="157">
        <f t="shared" si="10"/>
        <v>321.31333333333333</v>
      </c>
      <c r="J29" s="157">
        <f t="shared" si="10"/>
        <v>792.7792222222223</v>
      </c>
      <c r="K29" s="157">
        <f t="shared" si="10"/>
        <v>411.52677777777774</v>
      </c>
      <c r="L29" s="157">
        <f t="shared" si="10"/>
        <v>616.19254241719284</v>
      </c>
      <c r="M29" s="157">
        <f t="shared" si="10"/>
        <v>423.32291888888892</v>
      </c>
      <c r="N29" s="157">
        <f t="shared" si="10"/>
        <v>542.19444444444446</v>
      </c>
      <c r="O29" s="157">
        <f t="shared" si="10"/>
        <v>1575.6544444444444</v>
      </c>
      <c r="P29" s="163"/>
      <c r="Q29" s="50"/>
      <c r="S29" s="189"/>
      <c r="AC29" s="2" t="s">
        <v>13</v>
      </c>
    </row>
    <row r="30" spans="1:29">
      <c r="B30" s="14"/>
      <c r="C30" s="164"/>
      <c r="D30" s="165"/>
      <c r="E30" s="79" t="s">
        <v>13</v>
      </c>
      <c r="F30" s="79"/>
      <c r="G30" s="79"/>
      <c r="H30" s="79"/>
      <c r="I30" s="79"/>
      <c r="J30" s="79"/>
      <c r="K30" s="79"/>
      <c r="L30" s="79"/>
      <c r="M30" s="79"/>
      <c r="N30" s="79"/>
      <c r="O30" s="79"/>
      <c r="P30" s="228"/>
      <c r="Q30" s="50"/>
      <c r="S30" s="82"/>
      <c r="AC30" s="2" t="s">
        <v>13</v>
      </c>
    </row>
    <row r="31" spans="1:29">
      <c r="B31" s="14"/>
      <c r="C31" s="164"/>
      <c r="D31" s="165"/>
      <c r="E31" s="79"/>
      <c r="F31" s="79"/>
      <c r="G31" s="79"/>
      <c r="H31" s="79"/>
      <c r="I31" s="79"/>
      <c r="J31" s="79"/>
      <c r="K31" s="79"/>
      <c r="L31" s="79"/>
      <c r="M31" s="79"/>
      <c r="N31" s="79"/>
      <c r="O31" s="79"/>
      <c r="P31" s="79"/>
      <c r="R31" s="8"/>
      <c r="S31" s="82"/>
      <c r="AC31" s="2" t="s">
        <v>13</v>
      </c>
    </row>
    <row r="32" spans="1:29">
      <c r="B32" s="5" t="s">
        <v>17</v>
      </c>
      <c r="C32" s="4" t="s">
        <v>18</v>
      </c>
      <c r="D32" s="4" t="s">
        <v>19</v>
      </c>
      <c r="E32" s="4" t="s">
        <v>20</v>
      </c>
      <c r="F32" s="4" t="s">
        <v>21</v>
      </c>
      <c r="G32" s="4" t="s">
        <v>22</v>
      </c>
      <c r="H32" s="4" t="s">
        <v>23</v>
      </c>
      <c r="I32" s="4" t="s">
        <v>24</v>
      </c>
      <c r="J32" s="4" t="s">
        <v>25</v>
      </c>
      <c r="K32" s="4" t="s">
        <v>26</v>
      </c>
      <c r="L32" s="4" t="s">
        <v>27</v>
      </c>
      <c r="M32" s="4" t="s">
        <v>28</v>
      </c>
      <c r="N32" s="4" t="s">
        <v>29</v>
      </c>
      <c r="O32" s="4" t="s">
        <v>30</v>
      </c>
      <c r="P32" s="4"/>
      <c r="R32" s="8"/>
      <c r="S32" s="82"/>
    </row>
    <row r="33" spans="2:29">
      <c r="B33" s="3" t="s">
        <v>31</v>
      </c>
      <c r="C33" s="211">
        <v>0.02</v>
      </c>
      <c r="D33" s="212">
        <v>0.02</v>
      </c>
      <c r="E33" s="212">
        <v>0.02</v>
      </c>
      <c r="F33" s="212">
        <v>0.02</v>
      </c>
      <c r="G33" s="212">
        <v>0.03</v>
      </c>
      <c r="H33" s="212">
        <v>0.03</v>
      </c>
      <c r="I33" s="212">
        <v>0.03</v>
      </c>
      <c r="J33" s="212">
        <v>0.02</v>
      </c>
      <c r="K33" s="212">
        <v>0.02</v>
      </c>
      <c r="L33" s="212">
        <v>0.02</v>
      </c>
      <c r="M33" s="212">
        <v>0.02</v>
      </c>
      <c r="N33" s="212">
        <v>0.03</v>
      </c>
      <c r="O33" s="212">
        <v>0.03</v>
      </c>
      <c r="P33" s="9"/>
      <c r="R33" s="2" t="s">
        <v>13</v>
      </c>
      <c r="S33" s="82"/>
      <c r="AC33" s="2" t="s">
        <v>13</v>
      </c>
    </row>
    <row r="34" spans="2:29">
      <c r="B34" s="3" t="s">
        <v>8</v>
      </c>
      <c r="C34" s="213">
        <v>0.04</v>
      </c>
      <c r="D34" s="214">
        <v>0.04</v>
      </c>
      <c r="E34" s="214">
        <v>0.04</v>
      </c>
      <c r="F34" s="214">
        <v>0.04</v>
      </c>
      <c r="G34" s="214">
        <v>0.05</v>
      </c>
      <c r="H34" s="214">
        <v>0.05</v>
      </c>
      <c r="I34" s="214">
        <v>0.05</v>
      </c>
      <c r="J34" s="214">
        <v>0.04</v>
      </c>
      <c r="K34" s="214">
        <v>0.04</v>
      </c>
      <c r="L34" s="214">
        <v>0.04</v>
      </c>
      <c r="M34" s="214">
        <v>0.04</v>
      </c>
      <c r="N34" s="214">
        <v>0.05</v>
      </c>
      <c r="O34" s="214">
        <v>0.05</v>
      </c>
      <c r="P34" s="9"/>
      <c r="S34" s="82"/>
      <c r="AC34" s="2" t="s">
        <v>13</v>
      </c>
    </row>
    <row r="35" spans="2:29">
      <c r="B35" s="3" t="s">
        <v>32</v>
      </c>
      <c r="C35" s="213">
        <v>6.5000000000000002E-2</v>
      </c>
      <c r="D35" s="214">
        <v>6.5000000000000002E-2</v>
      </c>
      <c r="E35" s="214">
        <v>6.5000000000000002E-2</v>
      </c>
      <c r="F35" s="214">
        <v>6.5000000000000002E-2</v>
      </c>
      <c r="G35" s="214">
        <v>7.0000000000000007E-2</v>
      </c>
      <c r="H35" s="214">
        <v>7.0000000000000007E-2</v>
      </c>
      <c r="I35" s="214">
        <v>7.0000000000000007E-2</v>
      </c>
      <c r="J35" s="214">
        <v>6.5000000000000002E-2</v>
      </c>
      <c r="K35" s="214">
        <v>6.5000000000000002E-2</v>
      </c>
      <c r="L35" s="214">
        <v>6.5000000000000002E-2</v>
      </c>
      <c r="M35" s="214">
        <v>6.5000000000000002E-2</v>
      </c>
      <c r="N35" s="214">
        <v>7.0000000000000007E-2</v>
      </c>
      <c r="O35" s="214">
        <v>7.0000000000000007E-2</v>
      </c>
      <c r="P35" s="9"/>
      <c r="S35" s="82"/>
      <c r="AC35" s="2" t="s">
        <v>13</v>
      </c>
    </row>
    <row r="36" spans="2:29">
      <c r="B36" s="3" t="s">
        <v>34</v>
      </c>
      <c r="C36" s="213">
        <v>0.2</v>
      </c>
      <c r="D36" s="214">
        <v>0.2</v>
      </c>
      <c r="E36" s="214">
        <v>0.2</v>
      </c>
      <c r="F36" s="214">
        <v>0.2</v>
      </c>
      <c r="G36" s="214">
        <v>0.2</v>
      </c>
      <c r="H36" s="214">
        <v>0.2</v>
      </c>
      <c r="I36" s="214">
        <v>0.2</v>
      </c>
      <c r="J36" s="214">
        <v>0.2</v>
      </c>
      <c r="K36" s="214">
        <v>0.2</v>
      </c>
      <c r="L36" s="214">
        <v>0.2</v>
      </c>
      <c r="M36" s="214">
        <v>0.2</v>
      </c>
      <c r="N36" s="214">
        <v>0.2</v>
      </c>
      <c r="O36" s="214">
        <v>0.2</v>
      </c>
      <c r="P36" s="9"/>
      <c r="Q36" s="9"/>
      <c r="S36" s="82"/>
      <c r="AC36" s="2" t="s">
        <v>13</v>
      </c>
    </row>
    <row r="37" spans="2:29">
      <c r="B37" s="3" t="s">
        <v>35</v>
      </c>
      <c r="C37" s="213">
        <v>0.15</v>
      </c>
      <c r="D37" s="214">
        <v>0.125</v>
      </c>
      <c r="E37" s="214">
        <v>0.125</v>
      </c>
      <c r="F37" s="214">
        <v>0.125</v>
      </c>
      <c r="G37" s="214">
        <v>0.125</v>
      </c>
      <c r="H37" s="214">
        <v>0.05</v>
      </c>
      <c r="I37" s="214">
        <v>0.125</v>
      </c>
      <c r="J37" s="214">
        <v>0.15</v>
      </c>
      <c r="K37" s="214">
        <v>0.125</v>
      </c>
      <c r="L37" s="214">
        <v>0.15</v>
      </c>
      <c r="M37" s="214">
        <v>0.125</v>
      </c>
      <c r="N37" s="214">
        <v>0.125</v>
      </c>
      <c r="O37" s="214">
        <v>0.125</v>
      </c>
      <c r="P37" s="9"/>
      <c r="Q37" s="10"/>
      <c r="S37" s="82"/>
      <c r="AC37" s="2" t="s">
        <v>13</v>
      </c>
    </row>
    <row r="38" spans="2:29">
      <c r="B38" s="3" t="s">
        <v>36</v>
      </c>
      <c r="C38" s="215">
        <v>0.125</v>
      </c>
      <c r="D38" s="216">
        <v>0.15</v>
      </c>
      <c r="E38" s="216">
        <v>0.15</v>
      </c>
      <c r="F38" s="216">
        <v>0.15</v>
      </c>
      <c r="G38" s="216">
        <v>0.125</v>
      </c>
      <c r="H38" s="216">
        <v>0.125</v>
      </c>
      <c r="I38" s="216">
        <v>0.125</v>
      </c>
      <c r="J38" s="216">
        <v>0.125</v>
      </c>
      <c r="K38" s="216">
        <v>0.15</v>
      </c>
      <c r="L38" s="216">
        <v>0.125</v>
      </c>
      <c r="M38" s="216">
        <v>0.15</v>
      </c>
      <c r="N38" s="216">
        <v>0.125</v>
      </c>
      <c r="O38" s="216">
        <v>0.125</v>
      </c>
      <c r="P38" s="9"/>
      <c r="Q38" s="10"/>
      <c r="S38" s="82"/>
      <c r="AC38" s="2" t="s">
        <v>13</v>
      </c>
    </row>
    <row r="39" spans="2:29">
      <c r="B39" s="3" t="s">
        <v>33</v>
      </c>
      <c r="C39" s="8">
        <v>0.1</v>
      </c>
      <c r="D39" s="8">
        <v>0.1</v>
      </c>
      <c r="E39" s="8">
        <v>0.1</v>
      </c>
      <c r="F39" s="8">
        <v>7.4999999999999997E-2</v>
      </c>
      <c r="G39" s="8">
        <v>0.05</v>
      </c>
      <c r="H39" s="8">
        <v>0.125</v>
      </c>
      <c r="I39" s="8">
        <v>0.1</v>
      </c>
      <c r="J39" s="8">
        <v>7.4999999999999997E-2</v>
      </c>
      <c r="K39" s="8">
        <v>7.4999999999999997E-2</v>
      </c>
      <c r="L39" s="8">
        <v>0.1</v>
      </c>
      <c r="M39" s="8">
        <v>0.1</v>
      </c>
      <c r="N39" s="8">
        <v>0.1</v>
      </c>
      <c r="O39" s="8">
        <v>0.1</v>
      </c>
      <c r="P39" s="9"/>
      <c r="S39" s="82"/>
      <c r="AC39" s="2" t="s">
        <v>13</v>
      </c>
    </row>
    <row r="40" spans="2:29">
      <c r="B40" s="3" t="s">
        <v>14</v>
      </c>
      <c r="C40" s="8">
        <v>0.05</v>
      </c>
      <c r="D40" s="8">
        <v>0.05</v>
      </c>
      <c r="E40" s="8">
        <v>0.1</v>
      </c>
      <c r="F40" s="8">
        <v>7.4999999999999997E-2</v>
      </c>
      <c r="G40" s="8">
        <v>7.4999999999999997E-2</v>
      </c>
      <c r="H40" s="8">
        <v>0.1</v>
      </c>
      <c r="I40" s="8">
        <v>7.4999999999999997E-2</v>
      </c>
      <c r="J40" s="8">
        <v>0.05</v>
      </c>
      <c r="K40" s="8">
        <v>0.1</v>
      </c>
      <c r="L40" s="8">
        <v>0.05</v>
      </c>
      <c r="M40" s="8">
        <v>7.4999999999999997E-2</v>
      </c>
      <c r="N40" s="8">
        <v>0.1</v>
      </c>
      <c r="O40" s="8">
        <v>0.05</v>
      </c>
      <c r="P40" s="9"/>
      <c r="Q40" s="3"/>
      <c r="R40" s="11"/>
      <c r="S40" s="82"/>
      <c r="AC40" s="2" t="s">
        <v>13</v>
      </c>
    </row>
    <row r="41" spans="2:29">
      <c r="B41" s="3" t="s">
        <v>39</v>
      </c>
      <c r="C41" s="8">
        <v>0.1</v>
      </c>
      <c r="D41" s="8">
        <v>0.1</v>
      </c>
      <c r="E41" s="8">
        <v>7.4999999999999997E-2</v>
      </c>
      <c r="F41" s="8">
        <v>0.1</v>
      </c>
      <c r="G41" s="8">
        <v>0.1</v>
      </c>
      <c r="H41" s="8">
        <v>0.1</v>
      </c>
      <c r="I41" s="8">
        <v>0.05</v>
      </c>
      <c r="J41" s="8">
        <v>0.1</v>
      </c>
      <c r="K41" s="8">
        <v>0.1</v>
      </c>
      <c r="L41" s="8">
        <v>0.1</v>
      </c>
      <c r="M41" s="8">
        <v>0.1</v>
      </c>
      <c r="N41" s="8">
        <v>0.05</v>
      </c>
      <c r="O41" s="8">
        <v>7.4999999999999997E-2</v>
      </c>
      <c r="P41" s="9"/>
      <c r="Q41" s="9"/>
      <c r="AC41" s="2" t="s">
        <v>13</v>
      </c>
    </row>
    <row r="42" spans="2:29">
      <c r="B42" s="3" t="s">
        <v>37</v>
      </c>
      <c r="C42" s="8">
        <v>7.4999999999999997E-2</v>
      </c>
      <c r="D42" s="8">
        <v>7.4999999999999997E-2</v>
      </c>
      <c r="E42" s="8">
        <v>0.05</v>
      </c>
      <c r="F42" s="8">
        <v>0.1</v>
      </c>
      <c r="G42" s="8">
        <v>7.4999999999999997E-2</v>
      </c>
      <c r="H42" s="8">
        <v>7.4999999999999997E-2</v>
      </c>
      <c r="I42" s="8">
        <v>7.4999999999999997E-2</v>
      </c>
      <c r="J42" s="8">
        <v>0.1</v>
      </c>
      <c r="K42" s="8">
        <v>0.05</v>
      </c>
      <c r="L42" s="8">
        <v>7.4999999999999997E-2</v>
      </c>
      <c r="M42" s="8">
        <v>7.4999999999999997E-2</v>
      </c>
      <c r="N42" s="8">
        <v>7.4999999999999997E-2</v>
      </c>
      <c r="O42" s="8">
        <v>0.1</v>
      </c>
      <c r="P42" s="9"/>
      <c r="Q42" s="9"/>
      <c r="AC42" s="2" t="s">
        <v>13</v>
      </c>
    </row>
    <row r="43" spans="2:29">
      <c r="B43" s="7" t="s">
        <v>38</v>
      </c>
      <c r="C43" s="87">
        <v>7.4999999999999997E-2</v>
      </c>
      <c r="D43" s="87">
        <v>7.4999999999999997E-2</v>
      </c>
      <c r="E43" s="87">
        <v>7.4999999999999997E-2</v>
      </c>
      <c r="F43" s="87">
        <v>0.05</v>
      </c>
      <c r="G43" s="87">
        <v>0.1</v>
      </c>
      <c r="H43" s="87">
        <v>7.4999999999999997E-2</v>
      </c>
      <c r="I43" s="87">
        <v>0.1</v>
      </c>
      <c r="J43" s="87">
        <v>7.4999999999999997E-2</v>
      </c>
      <c r="K43" s="87">
        <v>7.4999999999999997E-2</v>
      </c>
      <c r="L43" s="87">
        <v>7.4999999999999997E-2</v>
      </c>
      <c r="M43" s="87">
        <v>0.05</v>
      </c>
      <c r="N43" s="87">
        <v>7.4999999999999997E-2</v>
      </c>
      <c r="O43" s="87">
        <v>7.4999999999999997E-2</v>
      </c>
      <c r="P43" s="9"/>
      <c r="Q43" s="8"/>
      <c r="AC43" s="2" t="s">
        <v>13</v>
      </c>
    </row>
    <row r="44" spans="2:29">
      <c r="B44" s="14"/>
      <c r="C44" s="12">
        <f t="shared" ref="C44:O44" si="11">SUM(C33:C43)</f>
        <v>0.99999999999999989</v>
      </c>
      <c r="D44" s="12">
        <f t="shared" si="11"/>
        <v>0.99999999999999989</v>
      </c>
      <c r="E44" s="12">
        <f t="shared" si="11"/>
        <v>0.99999999999999989</v>
      </c>
      <c r="F44" s="12">
        <f t="shared" si="11"/>
        <v>0.99999999999999989</v>
      </c>
      <c r="G44" s="12">
        <f t="shared" si="11"/>
        <v>1</v>
      </c>
      <c r="H44" s="12">
        <f t="shared" si="11"/>
        <v>0.99999999999999989</v>
      </c>
      <c r="I44" s="12">
        <f t="shared" si="11"/>
        <v>1</v>
      </c>
      <c r="J44" s="12">
        <f t="shared" si="11"/>
        <v>0.99999999999999989</v>
      </c>
      <c r="K44" s="12">
        <f t="shared" si="11"/>
        <v>0.99999999999999989</v>
      </c>
      <c r="L44" s="12">
        <f t="shared" si="11"/>
        <v>0.99999999999999989</v>
      </c>
      <c r="M44" s="12">
        <f t="shared" si="11"/>
        <v>0.99999999999999989</v>
      </c>
      <c r="N44" s="12">
        <f t="shared" si="11"/>
        <v>1</v>
      </c>
      <c r="O44" s="12">
        <f t="shared" si="11"/>
        <v>1</v>
      </c>
      <c r="P44" s="9"/>
      <c r="Q44" s="9"/>
    </row>
    <row r="45" spans="2:29">
      <c r="Q45" s="13"/>
    </row>
    <row r="46" spans="2:29">
      <c r="B46" s="5" t="s">
        <v>65</v>
      </c>
      <c r="C46" s="6" t="s">
        <v>18</v>
      </c>
      <c r="D46" s="6" t="s">
        <v>19</v>
      </c>
      <c r="E46" s="6" t="s">
        <v>20</v>
      </c>
      <c r="F46" s="6" t="s">
        <v>21</v>
      </c>
      <c r="G46" s="6" t="s">
        <v>22</v>
      </c>
      <c r="H46" s="6" t="s">
        <v>23</v>
      </c>
      <c r="I46" s="6" t="s">
        <v>24</v>
      </c>
      <c r="J46" s="6" t="s">
        <v>25</v>
      </c>
      <c r="K46" s="6" t="s">
        <v>26</v>
      </c>
      <c r="L46" s="6" t="s">
        <v>27</v>
      </c>
      <c r="M46" s="6" t="s">
        <v>28</v>
      </c>
      <c r="N46" s="6" t="s">
        <v>29</v>
      </c>
      <c r="O46" s="6" t="s">
        <v>30</v>
      </c>
      <c r="P46" s="4"/>
    </row>
    <row r="47" spans="2:29">
      <c r="B47" s="3" t="s">
        <v>31</v>
      </c>
      <c r="C47" s="183">
        <f>C19*C33</f>
        <v>12.02026666666667</v>
      </c>
      <c r="D47" s="183">
        <f t="shared" ref="D47:O47" si="12">D19*D33</f>
        <v>6.4648000000000003</v>
      </c>
      <c r="E47" s="183">
        <f t="shared" si="12"/>
        <v>9.8714666666666684</v>
      </c>
      <c r="F47" s="183">
        <f t="shared" si="12"/>
        <v>5.6773333333333333</v>
      </c>
      <c r="G47" s="183">
        <f t="shared" si="12"/>
        <v>9.8659999999999997</v>
      </c>
      <c r="H47" s="183">
        <f t="shared" si="12"/>
        <v>19.207999999999998</v>
      </c>
      <c r="I47" s="183">
        <f t="shared" si="12"/>
        <v>17.0428</v>
      </c>
      <c r="J47" s="183">
        <f t="shared" si="12"/>
        <v>10.718666666666666</v>
      </c>
      <c r="K47" s="183">
        <f t="shared" si="12"/>
        <v>15.607466666666667</v>
      </c>
      <c r="L47" s="183">
        <f t="shared" si="12"/>
        <v>9.3221333333333334</v>
      </c>
      <c r="M47" s="183">
        <f t="shared" si="12"/>
        <v>10.034133333333333</v>
      </c>
      <c r="N47" s="183">
        <f t="shared" si="12"/>
        <v>18.799599999999998</v>
      </c>
      <c r="O47" s="183">
        <f t="shared" si="12"/>
        <v>16.905200000000001</v>
      </c>
      <c r="P47" s="229"/>
      <c r="Q47" s="50"/>
    </row>
    <row r="48" spans="2:29">
      <c r="B48" s="3" t="s">
        <v>8</v>
      </c>
      <c r="C48" s="183">
        <f t="shared" ref="C48:O48" si="13">C20*C34</f>
        <v>23.144666666666666</v>
      </c>
      <c r="D48" s="183">
        <f t="shared" si="13"/>
        <v>11.038000000000002</v>
      </c>
      <c r="E48" s="183">
        <f t="shared" si="13"/>
        <v>19.238</v>
      </c>
      <c r="F48" s="183">
        <f t="shared" si="13"/>
        <v>10.330666666666669</v>
      </c>
      <c r="G48" s="183">
        <f t="shared" si="13"/>
        <v>16.838333333333335</v>
      </c>
      <c r="H48" s="183">
        <f t="shared" si="13"/>
        <v>30.555833333333336</v>
      </c>
      <c r="I48" s="183">
        <f t="shared" si="13"/>
        <v>27.825000000000003</v>
      </c>
      <c r="J48" s="183">
        <f t="shared" si="13"/>
        <v>19.682000000000002</v>
      </c>
      <c r="K48" s="183">
        <f t="shared" si="13"/>
        <v>35.254000000000005</v>
      </c>
      <c r="L48" s="183">
        <f t="shared" si="13"/>
        <v>18.238</v>
      </c>
      <c r="M48" s="183">
        <f t="shared" si="13"/>
        <v>20.936666666666664</v>
      </c>
      <c r="N48" s="183">
        <f t="shared" si="13"/>
        <v>30.910000000000004</v>
      </c>
      <c r="O48" s="183">
        <f t="shared" si="13"/>
        <v>24.3125</v>
      </c>
      <c r="P48" s="229"/>
      <c r="Q48" s="50"/>
    </row>
    <row r="49" spans="1:18">
      <c r="B49" s="3" t="s">
        <v>32</v>
      </c>
      <c r="C49" s="183">
        <f t="shared" ref="C49:O49" si="14">C21*C35</f>
        <v>44.098888888888894</v>
      </c>
      <c r="D49" s="183">
        <f t="shared" si="14"/>
        <v>19.898666666666667</v>
      </c>
      <c r="E49" s="183">
        <f t="shared" si="14"/>
        <v>37.941222222222223</v>
      </c>
      <c r="F49" s="183">
        <f t="shared" si="14"/>
        <v>19.940555555555555</v>
      </c>
      <c r="G49" s="183">
        <f t="shared" si="14"/>
        <v>27.010666666666673</v>
      </c>
      <c r="H49" s="183">
        <f t="shared" si="14"/>
        <v>47.215777777777788</v>
      </c>
      <c r="I49" s="183">
        <f t="shared" si="14"/>
        <v>47.531555555555563</v>
      </c>
      <c r="J49" s="183">
        <f t="shared" si="14"/>
        <v>36.460666666666661</v>
      </c>
      <c r="K49" s="183">
        <f t="shared" si="14"/>
        <v>62.768333333333331</v>
      </c>
      <c r="L49" s="183">
        <f t="shared" si="14"/>
        <v>34.36911111111111</v>
      </c>
      <c r="M49" s="183">
        <f t="shared" si="14"/>
        <v>42.036222222222221</v>
      </c>
      <c r="N49" s="183">
        <f t="shared" si="14"/>
        <v>50.767111111111113</v>
      </c>
      <c r="O49" s="183">
        <f t="shared" si="14"/>
        <v>38.680444444444454</v>
      </c>
      <c r="P49" s="229"/>
      <c r="Q49" s="50"/>
    </row>
    <row r="50" spans="1:18">
      <c r="B50" s="3" t="s">
        <v>34</v>
      </c>
      <c r="C50" s="183">
        <f t="shared" ref="C50:O50" si="15">C22*C36</f>
        <v>258.07111111111107</v>
      </c>
      <c r="D50" s="183">
        <f t="shared" si="15"/>
        <v>115.43111111111112</v>
      </c>
      <c r="E50" s="183">
        <f t="shared" si="15"/>
        <v>209.39555555555555</v>
      </c>
      <c r="F50" s="183">
        <f t="shared" si="15"/>
        <v>104.02222222222223</v>
      </c>
      <c r="G50" s="183">
        <f t="shared" si="15"/>
        <v>135.13333333333333</v>
      </c>
      <c r="H50" s="183">
        <f t="shared" si="15"/>
        <v>232.4088888888889</v>
      </c>
      <c r="I50" s="183">
        <f t="shared" si="15"/>
        <v>226.16</v>
      </c>
      <c r="J50" s="183">
        <f t="shared" si="15"/>
        <v>210.6755555555556</v>
      </c>
      <c r="K50" s="183">
        <f t="shared" si="15"/>
        <v>327.36888888888893</v>
      </c>
      <c r="L50" s="183">
        <f t="shared" si="15"/>
        <v>202.16444444444446</v>
      </c>
      <c r="M50" s="183">
        <f t="shared" si="15"/>
        <v>218.88</v>
      </c>
      <c r="N50" s="183">
        <f t="shared" si="15"/>
        <v>279.90222222222224</v>
      </c>
      <c r="O50" s="183">
        <f t="shared" si="15"/>
        <v>223.84444444444449</v>
      </c>
      <c r="P50" s="229"/>
      <c r="Q50" s="50"/>
    </row>
    <row r="51" spans="1:18">
      <c r="B51" s="3" t="s">
        <v>35</v>
      </c>
      <c r="C51" s="183">
        <f t="shared" ref="C51:O51" si="16">C23*C37</f>
        <v>12.455000000000002</v>
      </c>
      <c r="D51" s="183">
        <f t="shared" si="16"/>
        <v>4.125</v>
      </c>
      <c r="E51" s="183">
        <f t="shared" si="16"/>
        <v>5.1416666666666666</v>
      </c>
      <c r="F51" s="183">
        <f t="shared" si="16"/>
        <v>5.1791666666666671</v>
      </c>
      <c r="G51" s="183">
        <f t="shared" si="16"/>
        <v>4.2166666666666668</v>
      </c>
      <c r="H51" s="183">
        <f t="shared" si="16"/>
        <v>0.7350000000000001</v>
      </c>
      <c r="I51" s="183">
        <f t="shared" si="16"/>
        <v>18.195833333333333</v>
      </c>
      <c r="J51" s="183">
        <f t="shared" si="16"/>
        <v>28.919999999999995</v>
      </c>
      <c r="K51" s="183">
        <f t="shared" si="16"/>
        <v>2.0625</v>
      </c>
      <c r="L51" s="183">
        <f t="shared" si="16"/>
        <v>12.909999999999998</v>
      </c>
      <c r="M51" s="183">
        <f t="shared" si="16"/>
        <v>3.3041666666666667</v>
      </c>
      <c r="N51" s="183">
        <f t="shared" si="16"/>
        <v>17.904166666666665</v>
      </c>
      <c r="O51" s="183">
        <f t="shared" si="16"/>
        <v>8.7833333333333332</v>
      </c>
      <c r="P51" s="229"/>
      <c r="Q51" s="50"/>
    </row>
    <row r="52" spans="1:18">
      <c r="B52" s="3" t="s">
        <v>36</v>
      </c>
      <c r="C52" s="183">
        <f t="shared" ref="C52:O52" si="17">C24*C38</f>
        <v>15.036666666666667</v>
      </c>
      <c r="D52" s="183">
        <f t="shared" si="17"/>
        <v>37.999999999999993</v>
      </c>
      <c r="E52" s="183">
        <f t="shared" si="17"/>
        <v>12.628</v>
      </c>
      <c r="F52" s="183">
        <f t="shared" si="17"/>
        <v>23.643999999999998</v>
      </c>
      <c r="G52" s="183">
        <f t="shared" si="17"/>
        <v>6.5200000000000005</v>
      </c>
      <c r="H52" s="183">
        <f t="shared" si="17"/>
        <v>10.433333333333334</v>
      </c>
      <c r="I52" s="183">
        <f t="shared" si="17"/>
        <v>7.7200000000000006</v>
      </c>
      <c r="J52" s="183">
        <f t="shared" si="17"/>
        <v>19.976666666666667</v>
      </c>
      <c r="K52" s="183">
        <f t="shared" si="17"/>
        <v>43.772000000000006</v>
      </c>
      <c r="L52" s="183">
        <f t="shared" si="17"/>
        <v>5.24</v>
      </c>
      <c r="M52" s="183">
        <f t="shared" si="17"/>
        <v>18.831999999999997</v>
      </c>
      <c r="N52" s="183">
        <f t="shared" si="17"/>
        <v>30.93</v>
      </c>
      <c r="O52" s="183">
        <f t="shared" si="17"/>
        <v>25.336666666666666</v>
      </c>
      <c r="P52" s="229"/>
      <c r="Q52" s="50"/>
    </row>
    <row r="53" spans="1:18">
      <c r="B53" s="3" t="s">
        <v>33</v>
      </c>
      <c r="C53" s="183">
        <f t="shared" ref="C53:O53" si="18">C25*C39</f>
        <v>84.800000000000011</v>
      </c>
      <c r="D53" s="183">
        <f t="shared" si="18"/>
        <v>59.348148148148141</v>
      </c>
      <c r="E53" s="183">
        <f t="shared" si="18"/>
        <v>61.674074074074078</v>
      </c>
      <c r="F53" s="183">
        <f t="shared" si="18"/>
        <v>37.066666666666663</v>
      </c>
      <c r="G53" s="183">
        <f t="shared" si="18"/>
        <v>29.081481481481486</v>
      </c>
      <c r="H53" s="183">
        <f t="shared" si="18"/>
        <v>104.16666666666667</v>
      </c>
      <c r="I53" s="183">
        <f t="shared" si="18"/>
        <v>68.681481481481484</v>
      </c>
      <c r="J53" s="183">
        <f t="shared" si="18"/>
        <v>46.388888888888893</v>
      </c>
      <c r="K53" s="183">
        <f t="shared" si="18"/>
        <v>69.222222222222214</v>
      </c>
      <c r="L53" s="183">
        <f t="shared" si="18"/>
        <v>79.851851851851862</v>
      </c>
      <c r="M53" s="183">
        <f t="shared" si="18"/>
        <v>78.962962962962976</v>
      </c>
      <c r="N53" s="183">
        <f t="shared" si="18"/>
        <v>78.414814814814818</v>
      </c>
      <c r="O53" s="183">
        <f t="shared" si="18"/>
        <v>97.67407407407407</v>
      </c>
      <c r="P53" s="229"/>
      <c r="Q53" s="50"/>
    </row>
    <row r="54" spans="1:18">
      <c r="B54" s="3" t="s">
        <v>14</v>
      </c>
      <c r="C54" s="183">
        <f t="shared" ref="C54:O54" si="19">C26*C40</f>
        <v>14.833333333333336</v>
      </c>
      <c r="D54" s="183">
        <f t="shared" si="19"/>
        <v>5.7666666666666666</v>
      </c>
      <c r="E54" s="183">
        <f t="shared" si="19"/>
        <v>32.355555555555554</v>
      </c>
      <c r="F54" s="183">
        <f t="shared" si="19"/>
        <v>8.0666666666666664</v>
      </c>
      <c r="G54" s="183">
        <f t="shared" si="19"/>
        <v>10.933333333333332</v>
      </c>
      <c r="H54" s="183">
        <f t="shared" si="19"/>
        <v>34.577777777777776</v>
      </c>
      <c r="I54" s="183">
        <f t="shared" si="19"/>
        <v>21.883333333333333</v>
      </c>
      <c r="J54" s="183">
        <f t="shared" si="19"/>
        <v>10.544444444444444</v>
      </c>
      <c r="K54" s="183">
        <f t="shared" si="19"/>
        <v>51.377777777777773</v>
      </c>
      <c r="L54" s="183">
        <f t="shared" si="19"/>
        <v>9.9777777777777779</v>
      </c>
      <c r="M54" s="183">
        <f t="shared" si="19"/>
        <v>19.933333333333334</v>
      </c>
      <c r="N54" s="183">
        <f t="shared" si="19"/>
        <v>28.755555555555556</v>
      </c>
      <c r="O54" s="183">
        <f t="shared" si="19"/>
        <v>11.944444444444445</v>
      </c>
      <c r="P54" s="229"/>
      <c r="Q54" s="50"/>
      <c r="R54" s="11"/>
    </row>
    <row r="55" spans="1:18">
      <c r="B55" s="3" t="s">
        <v>39</v>
      </c>
      <c r="C55" s="183">
        <f>C27*C41</f>
        <v>56.357596030963094</v>
      </c>
      <c r="D55" s="183">
        <f t="shared" ref="D55:O55" si="20">D27*D41</f>
        <v>59.937849427614395</v>
      </c>
      <c r="E55" s="183">
        <f t="shared" si="20"/>
        <v>42.210885341071894</v>
      </c>
      <c r="F55" s="183">
        <f t="shared" si="20"/>
        <v>58.654649279343175</v>
      </c>
      <c r="G55" s="183">
        <f t="shared" si="20"/>
        <v>58.004286649121809</v>
      </c>
      <c r="H55" s="183">
        <f t="shared" si="20"/>
        <v>58.59924884583441</v>
      </c>
      <c r="I55" s="183">
        <f t="shared" si="20"/>
        <v>26.426348641869339</v>
      </c>
      <c r="J55" s="183">
        <f t="shared" si="20"/>
        <v>65.927790224120585</v>
      </c>
      <c r="K55" s="183">
        <f t="shared" si="20"/>
        <v>56.824222540434334</v>
      </c>
      <c r="L55" s="183">
        <f t="shared" si="20"/>
        <v>68.571130927228481</v>
      </c>
      <c r="M55" s="183">
        <f t="shared" si="20"/>
        <v>43.823407984095212</v>
      </c>
      <c r="N55" s="183">
        <f t="shared" si="20"/>
        <v>30.026437979226017</v>
      </c>
      <c r="O55" s="183">
        <f t="shared" si="20"/>
        <v>49.285607679887278</v>
      </c>
      <c r="P55" s="229"/>
      <c r="Q55" s="50"/>
    </row>
    <row r="56" spans="1:18">
      <c r="B56" s="3" t="s">
        <v>37</v>
      </c>
      <c r="C56" s="183">
        <f>C28*C42</f>
        <v>62.099999999999994</v>
      </c>
      <c r="D56" s="183">
        <f t="shared" ref="D56:O56" si="21">D28*D42</f>
        <v>41.800000000000004</v>
      </c>
      <c r="E56" s="183">
        <f t="shared" si="21"/>
        <v>26.933333333333334</v>
      </c>
      <c r="F56" s="183">
        <f t="shared" si="21"/>
        <v>39.200000000000003</v>
      </c>
      <c r="G56" s="183">
        <f t="shared" si="21"/>
        <v>30.299999999999997</v>
      </c>
      <c r="H56" s="183">
        <f t="shared" si="21"/>
        <v>24.9</v>
      </c>
      <c r="I56" s="183">
        <f t="shared" si="21"/>
        <v>39.949999999999996</v>
      </c>
      <c r="J56" s="183">
        <f t="shared" si="21"/>
        <v>69.400000000000006</v>
      </c>
      <c r="K56" s="183">
        <f t="shared" si="21"/>
        <v>37.200000000000003</v>
      </c>
      <c r="L56" s="183">
        <f t="shared" si="21"/>
        <v>49.4</v>
      </c>
      <c r="M56" s="183">
        <f t="shared" si="21"/>
        <v>41.599999999999994</v>
      </c>
      <c r="N56" s="183">
        <f t="shared" si="21"/>
        <v>67.349999999999994</v>
      </c>
      <c r="O56" s="183">
        <f t="shared" si="21"/>
        <v>87</v>
      </c>
      <c r="P56" s="229"/>
      <c r="Q56" s="50"/>
    </row>
    <row r="57" spans="1:18">
      <c r="B57" s="7" t="s">
        <v>38</v>
      </c>
      <c r="C57" s="184">
        <f t="shared" ref="C57:O57" si="22">C29*C43</f>
        <v>51.19246166675866</v>
      </c>
      <c r="D57" s="184">
        <f t="shared" si="22"/>
        <v>16.07085833333333</v>
      </c>
      <c r="E57" s="184">
        <f t="shared" si="22"/>
        <v>17.615758333333332</v>
      </c>
      <c r="F57" s="184">
        <f t="shared" si="22"/>
        <v>14.466194444444447</v>
      </c>
      <c r="G57" s="184">
        <f t="shared" si="22"/>
        <v>21.398888888888891</v>
      </c>
      <c r="H57" s="184">
        <f t="shared" si="22"/>
        <v>33.8444</v>
      </c>
      <c r="I57" s="184">
        <f t="shared" si="22"/>
        <v>32.131333333333338</v>
      </c>
      <c r="J57" s="184">
        <f t="shared" si="22"/>
        <v>59.458441666666673</v>
      </c>
      <c r="K57" s="184">
        <f t="shared" si="22"/>
        <v>30.86450833333333</v>
      </c>
      <c r="L57" s="184">
        <f t="shared" si="22"/>
        <v>46.21444068128946</v>
      </c>
      <c r="M57" s="184">
        <f t="shared" si="22"/>
        <v>21.166145944444448</v>
      </c>
      <c r="N57" s="184">
        <f t="shared" si="22"/>
        <v>40.664583333333333</v>
      </c>
      <c r="O57" s="184">
        <f t="shared" si="22"/>
        <v>118.17408333333333</v>
      </c>
      <c r="P57" s="229"/>
      <c r="Q57" s="50"/>
    </row>
    <row r="58" spans="1:18">
      <c r="B58" s="14" t="s">
        <v>55</v>
      </c>
      <c r="C58" s="15">
        <f t="shared" ref="C58:O58" si="23">SUM(C47:C57)</f>
        <v>634.10999103105507</v>
      </c>
      <c r="D58" s="15">
        <f t="shared" si="23"/>
        <v>377.88110035354032</v>
      </c>
      <c r="E58" s="15">
        <f t="shared" si="23"/>
        <v>475.00551774847929</v>
      </c>
      <c r="F58" s="15">
        <f t="shared" si="23"/>
        <v>326.24812150156544</v>
      </c>
      <c r="G58" s="15">
        <f t="shared" si="23"/>
        <v>349.30299035282559</v>
      </c>
      <c r="H58" s="15">
        <f t="shared" si="23"/>
        <v>596.64492662361215</v>
      </c>
      <c r="I58" s="15">
        <f t="shared" si="23"/>
        <v>533.54768567890642</v>
      </c>
      <c r="J58" s="15">
        <f t="shared" si="23"/>
        <v>578.15312077967621</v>
      </c>
      <c r="K58" s="15">
        <f t="shared" si="23"/>
        <v>732.32191976265653</v>
      </c>
      <c r="L58" s="15">
        <f t="shared" si="23"/>
        <v>536.25889012703647</v>
      </c>
      <c r="M58" s="15">
        <f t="shared" si="23"/>
        <v>519.50903911372484</v>
      </c>
      <c r="N58" s="15">
        <f t="shared" si="23"/>
        <v>674.42449168292967</v>
      </c>
      <c r="O58" s="15">
        <f t="shared" si="23"/>
        <v>701.94079842062797</v>
      </c>
      <c r="P58" s="230"/>
    </row>
    <row r="59" spans="1:18" s="16" customFormat="1">
      <c r="A59" s="2"/>
      <c r="B59" s="3"/>
      <c r="C59" s="162"/>
      <c r="D59" s="162"/>
      <c r="E59" s="162"/>
      <c r="F59" s="15"/>
      <c r="G59" s="162"/>
      <c r="H59" s="162"/>
      <c r="I59" s="162"/>
      <c r="J59" s="162"/>
      <c r="K59" s="162"/>
      <c r="L59" s="162"/>
      <c r="M59" s="162"/>
      <c r="N59" s="162"/>
      <c r="O59" s="162"/>
      <c r="P59" s="8"/>
    </row>
    <row r="60" spans="1:18">
      <c r="B60" s="14"/>
      <c r="C60" s="4"/>
      <c r="D60" s="4"/>
      <c r="E60" s="4"/>
      <c r="F60" s="4"/>
      <c r="G60" s="4"/>
      <c r="H60" s="4"/>
      <c r="I60" s="4"/>
      <c r="J60" s="4"/>
      <c r="K60" s="4"/>
      <c r="L60" s="4"/>
      <c r="M60" s="4"/>
      <c r="N60" s="4"/>
      <c r="O60" s="4"/>
      <c r="P60" s="4"/>
      <c r="R60" s="4"/>
    </row>
    <row r="61" spans="1:18">
      <c r="C61" s="128"/>
      <c r="D61" s="128"/>
      <c r="E61" s="128"/>
      <c r="F61" s="128"/>
      <c r="G61" s="128"/>
      <c r="H61" s="128"/>
      <c r="I61" s="128"/>
      <c r="J61" s="128"/>
      <c r="K61" s="128"/>
      <c r="L61" s="128"/>
      <c r="M61" s="128"/>
      <c r="N61" s="128"/>
      <c r="O61" s="128"/>
      <c r="P61" s="8"/>
      <c r="Q61" s="160"/>
      <c r="R61" s="128"/>
    </row>
    <row r="62" spans="1:18">
      <c r="C62" s="128"/>
      <c r="D62" s="128"/>
      <c r="E62" s="128"/>
      <c r="F62" s="128"/>
      <c r="G62" s="128"/>
      <c r="H62" s="128"/>
      <c r="I62" s="128"/>
      <c r="J62" s="128"/>
      <c r="K62" s="128"/>
      <c r="L62" s="128"/>
      <c r="M62" s="128"/>
      <c r="N62" s="128"/>
      <c r="O62" s="128"/>
      <c r="P62" s="8"/>
      <c r="Q62" s="160"/>
      <c r="R62" s="128"/>
    </row>
    <row r="63" spans="1:18">
      <c r="C63" s="128"/>
      <c r="D63" s="128"/>
      <c r="E63" s="128"/>
      <c r="F63" s="128"/>
      <c r="G63" s="128"/>
      <c r="H63" s="128"/>
      <c r="I63" s="128"/>
      <c r="J63" s="128"/>
      <c r="K63" s="128"/>
      <c r="L63" s="128"/>
      <c r="M63" s="128"/>
      <c r="N63" s="128"/>
      <c r="O63" s="128"/>
      <c r="P63" s="8"/>
      <c r="Q63" s="160"/>
      <c r="R63" s="128"/>
    </row>
    <row r="64" spans="1:18">
      <c r="C64" s="128"/>
      <c r="D64" s="128"/>
      <c r="E64" s="128"/>
      <c r="F64" s="128"/>
      <c r="G64" s="128"/>
      <c r="H64" s="128"/>
      <c r="I64" s="128"/>
      <c r="J64" s="128"/>
      <c r="K64" s="128"/>
      <c r="L64" s="128"/>
      <c r="M64" s="128"/>
      <c r="N64" s="128"/>
      <c r="O64" s="128"/>
      <c r="P64" s="8"/>
      <c r="Q64" s="160"/>
      <c r="R64" s="128"/>
    </row>
    <row r="65" spans="2:18">
      <c r="C65" s="128"/>
      <c r="D65" s="128"/>
      <c r="E65" s="128"/>
      <c r="F65" s="128"/>
      <c r="G65" s="128"/>
      <c r="H65" s="128"/>
      <c r="I65" s="128"/>
      <c r="J65" s="128"/>
      <c r="K65" s="128"/>
      <c r="L65" s="128"/>
      <c r="M65" s="128"/>
      <c r="N65" s="128"/>
      <c r="O65" s="128"/>
      <c r="P65" s="8"/>
      <c r="Q65" s="160"/>
      <c r="R65" s="128"/>
    </row>
    <row r="66" spans="2:18">
      <c r="C66" s="128"/>
      <c r="D66" s="128"/>
      <c r="E66" s="128"/>
      <c r="F66" s="128"/>
      <c r="G66" s="128"/>
      <c r="H66" s="128"/>
      <c r="I66" s="128"/>
      <c r="J66" s="128"/>
      <c r="K66" s="128"/>
      <c r="L66" s="128"/>
      <c r="M66" s="128"/>
      <c r="N66" s="128"/>
      <c r="O66" s="128"/>
      <c r="P66" s="8"/>
      <c r="Q66" s="160"/>
      <c r="R66" s="128"/>
    </row>
    <row r="67" spans="2:18">
      <c r="C67" s="128"/>
      <c r="D67" s="128"/>
      <c r="E67" s="128"/>
      <c r="F67" s="128"/>
      <c r="G67" s="128"/>
      <c r="H67" s="128"/>
      <c r="I67" s="128"/>
      <c r="J67" s="128"/>
      <c r="K67" s="128"/>
      <c r="L67" s="128"/>
      <c r="M67" s="128"/>
      <c r="N67" s="128"/>
      <c r="O67" s="128"/>
      <c r="P67" s="8"/>
      <c r="Q67" s="160"/>
      <c r="R67" s="128"/>
    </row>
    <row r="68" spans="2:18">
      <c r="C68" s="128"/>
      <c r="D68" s="128"/>
      <c r="E68" s="128"/>
      <c r="F68" s="128"/>
      <c r="G68" s="128"/>
      <c r="H68" s="128"/>
      <c r="I68" s="128"/>
      <c r="J68" s="128"/>
      <c r="K68" s="128"/>
      <c r="L68" s="128"/>
      <c r="M68" s="128"/>
      <c r="N68" s="128"/>
      <c r="O68" s="128"/>
      <c r="P68" s="8"/>
      <c r="Q68" s="160"/>
      <c r="R68" s="128"/>
    </row>
    <row r="69" spans="2:18">
      <c r="C69" s="128"/>
      <c r="D69" s="128"/>
      <c r="E69" s="128"/>
      <c r="F69" s="128"/>
      <c r="G69" s="128"/>
      <c r="H69" s="128"/>
      <c r="I69" s="128"/>
      <c r="J69" s="128"/>
      <c r="K69" s="128"/>
      <c r="L69" s="128"/>
      <c r="M69" s="128"/>
      <c r="N69" s="128"/>
      <c r="O69" s="128"/>
      <c r="P69" s="8"/>
      <c r="Q69" s="160"/>
      <c r="R69" s="128"/>
    </row>
    <row r="70" spans="2:18">
      <c r="C70" s="128"/>
      <c r="D70" s="128"/>
      <c r="E70" s="128"/>
      <c r="F70" s="128"/>
      <c r="G70" s="128"/>
      <c r="H70" s="128"/>
      <c r="I70" s="128"/>
      <c r="J70" s="128"/>
      <c r="K70" s="128"/>
      <c r="L70" s="128"/>
      <c r="M70" s="128"/>
      <c r="N70" s="128"/>
      <c r="O70" s="128"/>
      <c r="P70" s="8"/>
      <c r="Q70" s="160"/>
      <c r="R70" s="128"/>
    </row>
    <row r="71" spans="2:18">
      <c r="C71" s="128"/>
      <c r="D71" s="128"/>
      <c r="E71" s="128"/>
      <c r="F71" s="128"/>
      <c r="G71" s="128"/>
      <c r="H71" s="128"/>
      <c r="I71" s="128"/>
      <c r="J71" s="128"/>
      <c r="K71" s="128"/>
      <c r="L71" s="128"/>
      <c r="M71" s="128"/>
      <c r="N71" s="128"/>
      <c r="O71" s="128"/>
      <c r="P71" s="8"/>
      <c r="Q71" s="160"/>
      <c r="R71" s="128"/>
    </row>
    <row r="72" spans="2:18">
      <c r="B72" s="14"/>
      <c r="C72" s="161"/>
      <c r="D72" s="161"/>
      <c r="E72" s="161"/>
      <c r="F72" s="161"/>
      <c r="G72" s="161"/>
      <c r="H72" s="161"/>
      <c r="I72" s="161"/>
      <c r="J72" s="161"/>
      <c r="K72" s="161"/>
      <c r="L72" s="161"/>
      <c r="M72" s="161"/>
      <c r="N72" s="161"/>
      <c r="O72" s="161"/>
      <c r="P72" s="231"/>
      <c r="Q72" s="160"/>
      <c r="R72" s="161"/>
    </row>
    <row r="74" spans="2:18">
      <c r="C74" s="17"/>
      <c r="D74" s="17"/>
      <c r="E74" s="17"/>
      <c r="F74" s="17"/>
      <c r="G74" s="17"/>
      <c r="H74" s="17"/>
      <c r="I74" s="17"/>
      <c r="J74" s="17"/>
      <c r="K74" s="17"/>
      <c r="L74" s="17"/>
      <c r="M74" s="17"/>
      <c r="N74" s="17"/>
      <c r="O74" s="17"/>
    </row>
    <row r="75" spans="2:18">
      <c r="B75" s="14"/>
      <c r="C75" s="4"/>
      <c r="D75" s="4"/>
      <c r="E75" s="4"/>
      <c r="F75" s="4"/>
      <c r="G75" s="4"/>
      <c r="H75" s="4"/>
      <c r="I75" s="4"/>
      <c r="J75" s="4"/>
      <c r="K75" s="4"/>
      <c r="L75" s="4"/>
      <c r="M75" s="4"/>
      <c r="N75" s="4"/>
      <c r="O75" s="4"/>
      <c r="P75" s="4"/>
    </row>
    <row r="76" spans="2:18">
      <c r="C76" s="154"/>
      <c r="D76" s="154"/>
      <c r="E76" s="154"/>
      <c r="F76" s="154"/>
      <c r="G76" s="154"/>
      <c r="H76" s="154"/>
      <c r="I76" s="154"/>
      <c r="J76" s="154"/>
      <c r="K76" s="154"/>
      <c r="L76" s="154"/>
      <c r="M76" s="154"/>
      <c r="N76" s="154"/>
      <c r="O76" s="154"/>
      <c r="P76" s="154"/>
      <c r="Q76" s="17"/>
    </row>
    <row r="77" spans="2:18">
      <c r="C77" s="154"/>
      <c r="D77" s="154"/>
      <c r="E77" s="154"/>
      <c r="F77" s="154"/>
      <c r="G77" s="154"/>
      <c r="H77" s="154"/>
      <c r="I77" s="154"/>
      <c r="J77" s="154"/>
      <c r="K77" s="154"/>
      <c r="L77" s="154"/>
      <c r="M77" s="154"/>
      <c r="N77" s="154"/>
      <c r="O77" s="154"/>
      <c r="P77" s="154"/>
      <c r="Q77" s="17"/>
    </row>
    <row r="78" spans="2:18">
      <c r="C78" s="154"/>
      <c r="D78" s="154"/>
      <c r="E78" s="154"/>
      <c r="F78" s="154"/>
      <c r="G78" s="154"/>
      <c r="H78" s="154"/>
      <c r="I78" s="154"/>
      <c r="J78" s="154"/>
      <c r="K78" s="154"/>
      <c r="L78" s="154"/>
      <c r="M78" s="154"/>
      <c r="N78" s="154"/>
      <c r="O78" s="154"/>
      <c r="P78" s="154"/>
      <c r="Q78" s="17"/>
    </row>
    <row r="79" spans="2:18">
      <c r="C79" s="154"/>
      <c r="D79" s="154"/>
      <c r="E79" s="154"/>
      <c r="F79" s="154"/>
      <c r="G79" s="154"/>
      <c r="H79" s="154"/>
      <c r="I79" s="154"/>
      <c r="J79" s="154"/>
      <c r="K79" s="154"/>
      <c r="L79" s="154"/>
      <c r="M79" s="154"/>
      <c r="N79" s="154"/>
      <c r="O79" s="154"/>
      <c r="P79" s="154"/>
      <c r="Q79" s="17"/>
    </row>
    <row r="80" spans="2:18">
      <c r="C80" s="154"/>
      <c r="D80" s="154"/>
      <c r="E80" s="154"/>
      <c r="F80" s="154"/>
      <c r="G80" s="154"/>
      <c r="H80" s="154"/>
      <c r="I80" s="154"/>
      <c r="J80" s="154"/>
      <c r="K80" s="154"/>
      <c r="L80" s="154"/>
      <c r="M80" s="154"/>
      <c r="N80" s="154"/>
      <c r="O80" s="154"/>
      <c r="P80" s="154"/>
      <c r="Q80" s="17"/>
    </row>
    <row r="81" spans="2:17">
      <c r="C81" s="154"/>
      <c r="D81" s="154"/>
      <c r="E81" s="154"/>
      <c r="F81" s="154"/>
      <c r="G81" s="154"/>
      <c r="H81" s="154"/>
      <c r="I81" s="154"/>
      <c r="J81" s="154"/>
      <c r="K81" s="154"/>
      <c r="L81" s="154"/>
      <c r="M81" s="154"/>
      <c r="N81" s="154"/>
      <c r="O81" s="154"/>
      <c r="P81" s="154"/>
      <c r="Q81" s="17"/>
    </row>
    <row r="82" spans="2:17">
      <c r="C82" s="154"/>
      <c r="D82" s="154"/>
      <c r="E82" s="154"/>
      <c r="F82" s="154"/>
      <c r="G82" s="154"/>
      <c r="H82" s="154"/>
      <c r="I82" s="154"/>
      <c r="J82" s="154"/>
      <c r="K82" s="154"/>
      <c r="L82" s="154"/>
      <c r="M82" s="154"/>
      <c r="N82" s="154"/>
      <c r="O82" s="154"/>
      <c r="P82" s="154"/>
      <c r="Q82" s="17"/>
    </row>
    <row r="83" spans="2:17">
      <c r="C83" s="154"/>
      <c r="D83" s="154"/>
      <c r="E83" s="154"/>
      <c r="F83" s="154"/>
      <c r="G83" s="154"/>
      <c r="H83" s="154"/>
      <c r="I83" s="154"/>
      <c r="J83" s="154"/>
      <c r="K83" s="154"/>
      <c r="L83" s="154"/>
      <c r="M83" s="154"/>
      <c r="N83" s="154"/>
      <c r="O83" s="154"/>
      <c r="P83" s="154"/>
      <c r="Q83" s="17"/>
    </row>
    <row r="84" spans="2:17">
      <c r="C84" s="154"/>
      <c r="D84" s="154"/>
      <c r="E84" s="154"/>
      <c r="F84" s="154"/>
      <c r="G84" s="154"/>
      <c r="H84" s="154"/>
      <c r="I84" s="154"/>
      <c r="J84" s="154"/>
      <c r="K84" s="154"/>
      <c r="L84" s="154"/>
      <c r="M84" s="154"/>
      <c r="N84" s="154"/>
      <c r="O84" s="154"/>
      <c r="P84" s="154"/>
      <c r="Q84" s="17"/>
    </row>
    <row r="85" spans="2:17">
      <c r="C85" s="154"/>
      <c r="D85" s="154"/>
      <c r="E85" s="154"/>
      <c r="F85" s="154"/>
      <c r="G85" s="154"/>
      <c r="H85" s="154"/>
      <c r="I85" s="154"/>
      <c r="J85" s="154"/>
      <c r="K85" s="154"/>
      <c r="L85" s="154"/>
      <c r="M85" s="154"/>
      <c r="N85" s="154"/>
      <c r="O85" s="154"/>
      <c r="P85" s="154"/>
      <c r="Q85" s="17"/>
    </row>
    <row r="86" spans="2:17">
      <c r="C86" s="154"/>
      <c r="D86" s="154"/>
      <c r="E86" s="154"/>
      <c r="F86" s="154"/>
      <c r="G86" s="154"/>
      <c r="H86" s="154"/>
      <c r="I86" s="154"/>
      <c r="J86" s="154"/>
      <c r="K86" s="154"/>
      <c r="L86" s="154"/>
      <c r="M86" s="154"/>
      <c r="N86" s="154"/>
      <c r="O86" s="154"/>
      <c r="P86" s="154"/>
      <c r="Q86" s="17"/>
    </row>
    <row r="87" spans="2:17">
      <c r="B87" s="14"/>
      <c r="C87" s="154"/>
      <c r="D87" s="154"/>
      <c r="E87" s="154"/>
      <c r="F87" s="154"/>
      <c r="G87" s="154"/>
      <c r="H87" s="154"/>
      <c r="I87" s="154"/>
      <c r="J87" s="154"/>
      <c r="K87" s="154"/>
      <c r="L87" s="154"/>
      <c r="M87" s="154"/>
      <c r="N87" s="154"/>
      <c r="O87" s="154"/>
      <c r="P87" s="154"/>
      <c r="Q87" s="17"/>
    </row>
    <row r="98" spans="2:2">
      <c r="B98" s="2"/>
    </row>
    <row r="99" spans="2:2">
      <c r="B99" s="2"/>
    </row>
    <row r="100" spans="2:2">
      <c r="B100" s="2"/>
    </row>
    <row r="101" spans="2:2">
      <c r="B101" s="2"/>
    </row>
    <row r="102" spans="2:2">
      <c r="B102" s="2"/>
    </row>
    <row r="103" spans="2:2">
      <c r="B103" s="2"/>
    </row>
    <row r="104" spans="2:2">
      <c r="B104" s="2"/>
    </row>
    <row r="105" spans="2:2">
      <c r="B105" s="2"/>
    </row>
    <row r="106" spans="2:2">
      <c r="B106" s="2"/>
    </row>
    <row r="107" spans="2:2">
      <c r="B107" s="2"/>
    </row>
    <row r="108" spans="2:2">
      <c r="B108" s="2"/>
    </row>
    <row r="109" spans="2:2">
      <c r="B109" s="2"/>
    </row>
    <row r="110" spans="2:2">
      <c r="B110" s="2"/>
    </row>
    <row r="111" spans="2:2">
      <c r="B111" s="2"/>
    </row>
    <row r="112" spans="2:2">
      <c r="B112" s="2"/>
    </row>
    <row r="113" spans="2:2">
      <c r="B113" s="2"/>
    </row>
    <row r="114" spans="2:2">
      <c r="B114" s="2"/>
    </row>
    <row r="115" spans="2:2">
      <c r="B115" s="2"/>
    </row>
    <row r="116" spans="2:2">
      <c r="B116" s="2"/>
    </row>
    <row r="117" spans="2:2">
      <c r="B117" s="2"/>
    </row>
    <row r="118" spans="2:2">
      <c r="B118" s="2"/>
    </row>
    <row r="119" spans="2:2">
      <c r="B119" s="2"/>
    </row>
    <row r="120" spans="2:2">
      <c r="B120" s="2"/>
    </row>
    <row r="121" spans="2:2">
      <c r="B121" s="2"/>
    </row>
    <row r="122" spans="2:2">
      <c r="B122" s="2"/>
    </row>
    <row r="123" spans="2:2">
      <c r="B123" s="2"/>
    </row>
    <row r="124" spans="2:2">
      <c r="B124" s="2"/>
    </row>
    <row r="125" spans="2:2">
      <c r="B125" s="2"/>
    </row>
    <row r="126" spans="2:2">
      <c r="B126" s="2"/>
    </row>
    <row r="127" spans="2:2">
      <c r="B127" s="2"/>
    </row>
    <row r="128" spans="2:2">
      <c r="B128" s="2"/>
    </row>
    <row r="129" spans="2:2">
      <c r="B129" s="2"/>
    </row>
    <row r="130" spans="2:2">
      <c r="B130" s="2"/>
    </row>
    <row r="131" spans="2:2">
      <c r="B131" s="2"/>
    </row>
    <row r="132" spans="2:2">
      <c r="B132" s="2"/>
    </row>
    <row r="133" spans="2:2">
      <c r="B133" s="2"/>
    </row>
    <row r="134" spans="2:2">
      <c r="B134" s="2"/>
    </row>
    <row r="135" spans="2:2">
      <c r="B135" s="2"/>
    </row>
    <row r="136" spans="2:2">
      <c r="B136" s="2"/>
    </row>
    <row r="137" spans="2:2">
      <c r="B137" s="2"/>
    </row>
    <row r="138" spans="2:2">
      <c r="B138" s="2"/>
    </row>
    <row r="139" spans="2:2">
      <c r="B139" s="2"/>
    </row>
    <row r="140" spans="2:2">
      <c r="B140" s="2"/>
    </row>
    <row r="141" spans="2:2">
      <c r="B141" s="2"/>
    </row>
    <row r="142" spans="2:2">
      <c r="B142" s="2"/>
    </row>
    <row r="143" spans="2:2">
      <c r="B143" s="2"/>
    </row>
    <row r="144" spans="2:2">
      <c r="B144" s="2"/>
    </row>
    <row r="145" spans="2:2">
      <c r="B145" s="2"/>
    </row>
    <row r="146" spans="2:2">
      <c r="B146" s="2"/>
    </row>
    <row r="147" spans="2:2">
      <c r="B147" s="2"/>
    </row>
    <row r="148" spans="2:2">
      <c r="B148" s="2"/>
    </row>
    <row r="149" spans="2:2">
      <c r="B149" s="2"/>
    </row>
    <row r="150" spans="2:2">
      <c r="B150" s="2"/>
    </row>
    <row r="151" spans="2:2">
      <c r="B151" s="2"/>
    </row>
    <row r="152" spans="2:2">
      <c r="B152" s="2"/>
    </row>
    <row r="153" spans="2:2">
      <c r="B153" s="2"/>
    </row>
    <row r="154" spans="2:2">
      <c r="B154" s="2"/>
    </row>
    <row r="155" spans="2:2">
      <c r="B155" s="2"/>
    </row>
    <row r="156" spans="2:2">
      <c r="B156" s="2"/>
    </row>
    <row r="157" spans="2:2">
      <c r="B157" s="2"/>
    </row>
    <row r="158" spans="2:2">
      <c r="B158" s="2"/>
    </row>
    <row r="159" spans="2:2">
      <c r="B159" s="2"/>
    </row>
    <row r="160" spans="2:2">
      <c r="B160" s="2"/>
    </row>
    <row r="161" spans="2:2">
      <c r="B161" s="2"/>
    </row>
    <row r="162" spans="2:2">
      <c r="B162" s="2"/>
    </row>
    <row r="163" spans="2:2">
      <c r="B163" s="2"/>
    </row>
    <row r="164" spans="2:2">
      <c r="B164" s="2"/>
    </row>
    <row r="165" spans="2:2">
      <c r="B165" s="2"/>
    </row>
    <row r="166" spans="2:2">
      <c r="B166" s="2"/>
    </row>
    <row r="167" spans="2:2">
      <c r="B167" s="2"/>
    </row>
    <row r="168" spans="2:2">
      <c r="B168" s="2"/>
    </row>
    <row r="169" spans="2:2">
      <c r="B169" s="2"/>
    </row>
    <row r="170" spans="2:2">
      <c r="B170" s="2"/>
    </row>
    <row r="171" spans="2:2">
      <c r="B171" s="2"/>
    </row>
    <row r="172" spans="2:2">
      <c r="B172" s="2"/>
    </row>
    <row r="173" spans="2:2">
      <c r="B173" s="2"/>
    </row>
    <row r="174" spans="2:2">
      <c r="B174" s="2"/>
    </row>
    <row r="175" spans="2:2">
      <c r="B175" s="2"/>
    </row>
    <row r="176" spans="2:2">
      <c r="B176" s="2"/>
    </row>
    <row r="177" spans="2:2">
      <c r="B177" s="2"/>
    </row>
    <row r="178" spans="2:2">
      <c r="B178" s="2"/>
    </row>
    <row r="179" spans="2:2">
      <c r="B179" s="2"/>
    </row>
    <row r="180" spans="2:2">
      <c r="B180" s="2"/>
    </row>
    <row r="181" spans="2:2">
      <c r="B181" s="2"/>
    </row>
    <row r="182" spans="2:2">
      <c r="B182" s="2"/>
    </row>
    <row r="183" spans="2:2">
      <c r="B183" s="2"/>
    </row>
    <row r="184" spans="2:2">
      <c r="B184" s="2"/>
    </row>
    <row r="185" spans="2:2">
      <c r="B185" s="2"/>
    </row>
    <row r="186" spans="2:2">
      <c r="B186" s="2"/>
    </row>
    <row r="187" spans="2:2">
      <c r="B187" s="2"/>
    </row>
    <row r="188" spans="2:2">
      <c r="B188" s="2"/>
    </row>
    <row r="189" spans="2:2">
      <c r="B189" s="2"/>
    </row>
    <row r="190" spans="2:2">
      <c r="B190" s="2"/>
    </row>
    <row r="191" spans="2:2">
      <c r="B191" s="2"/>
    </row>
    <row r="192" spans="2:2">
      <c r="B192" s="2"/>
    </row>
    <row r="193" spans="2:2">
      <c r="B193" s="2"/>
    </row>
    <row r="194" spans="2:2">
      <c r="B194" s="2"/>
    </row>
    <row r="195" spans="2:2">
      <c r="B195" s="2"/>
    </row>
    <row r="196" spans="2:2">
      <c r="B196" s="2"/>
    </row>
    <row r="197" spans="2:2">
      <c r="B197" s="2"/>
    </row>
    <row r="198" spans="2:2">
      <c r="B198" s="2"/>
    </row>
    <row r="199" spans="2:2">
      <c r="B199" s="2"/>
    </row>
    <row r="200" spans="2:2">
      <c r="B200" s="2"/>
    </row>
    <row r="201" spans="2:2">
      <c r="B201" s="2"/>
    </row>
    <row r="202" spans="2:2">
      <c r="B202" s="2"/>
    </row>
    <row r="203" spans="2:2">
      <c r="B203" s="2"/>
    </row>
    <row r="204" spans="2:2">
      <c r="B204" s="2"/>
    </row>
    <row r="205" spans="2:2">
      <c r="B205" s="2"/>
    </row>
    <row r="206" spans="2:2">
      <c r="B206" s="2"/>
    </row>
    <row r="207" spans="2:2">
      <c r="B207" s="2"/>
    </row>
    <row r="208" spans="2:2">
      <c r="B208" s="2"/>
    </row>
    <row r="209" spans="2:2">
      <c r="B209" s="2"/>
    </row>
    <row r="210" spans="2:2">
      <c r="B210" s="2"/>
    </row>
    <row r="211" spans="2:2">
      <c r="B211" s="2"/>
    </row>
    <row r="212" spans="2:2">
      <c r="B212" s="2"/>
    </row>
    <row r="213" spans="2:2">
      <c r="B213" s="2"/>
    </row>
    <row r="214" spans="2:2">
      <c r="B214" s="2"/>
    </row>
    <row r="215" spans="2:2">
      <c r="B215" s="2"/>
    </row>
    <row r="216" spans="2:2">
      <c r="B216" s="2"/>
    </row>
    <row r="217" spans="2:2">
      <c r="B217" s="2"/>
    </row>
    <row r="218" spans="2:2">
      <c r="B218" s="2"/>
    </row>
    <row r="219" spans="2:2">
      <c r="B219" s="2"/>
    </row>
    <row r="220" spans="2:2">
      <c r="B220" s="2"/>
    </row>
    <row r="221" spans="2:2">
      <c r="B221" s="2"/>
    </row>
    <row r="222" spans="2:2">
      <c r="B222" s="2"/>
    </row>
    <row r="223" spans="2:2">
      <c r="B223" s="2"/>
    </row>
    <row r="224" spans="2:2">
      <c r="B224" s="2"/>
    </row>
    <row r="225" spans="2:2">
      <c r="B225" s="2"/>
    </row>
    <row r="226" spans="2:2">
      <c r="B226" s="2"/>
    </row>
    <row r="227" spans="2:2">
      <c r="B227" s="2"/>
    </row>
    <row r="228" spans="2:2">
      <c r="B228" s="2"/>
    </row>
    <row r="229" spans="2:2">
      <c r="B229" s="2"/>
    </row>
    <row r="230" spans="2:2">
      <c r="B230" s="2"/>
    </row>
    <row r="231" spans="2:2">
      <c r="B231" s="2"/>
    </row>
    <row r="232" spans="2:2">
      <c r="B232" s="2"/>
    </row>
    <row r="233" spans="2:2">
      <c r="B233" s="2"/>
    </row>
    <row r="234" spans="2:2">
      <c r="B234" s="2"/>
    </row>
    <row r="235" spans="2:2">
      <c r="B235" s="2"/>
    </row>
    <row r="236" spans="2:2">
      <c r="B236" s="2"/>
    </row>
    <row r="237" spans="2:2">
      <c r="B237" s="2"/>
    </row>
    <row r="238" spans="2:2">
      <c r="B238" s="2"/>
    </row>
    <row r="239" spans="2:2">
      <c r="B239" s="2"/>
    </row>
    <row r="240" spans="2:2">
      <c r="B240" s="2"/>
    </row>
    <row r="241" spans="2:2">
      <c r="B241" s="2"/>
    </row>
    <row r="242" spans="2:2">
      <c r="B242" s="2"/>
    </row>
    <row r="243" spans="2:2">
      <c r="B243" s="2"/>
    </row>
    <row r="244" spans="2:2">
      <c r="B244" s="2"/>
    </row>
    <row r="245" spans="2:2">
      <c r="B245" s="2"/>
    </row>
    <row r="246" spans="2:2">
      <c r="B246" s="2"/>
    </row>
    <row r="247" spans="2:2">
      <c r="B247" s="2"/>
    </row>
    <row r="248" spans="2:2">
      <c r="B248" s="2"/>
    </row>
    <row r="249" spans="2:2">
      <c r="B249" s="2"/>
    </row>
    <row r="250" spans="2:2">
      <c r="B250" s="2"/>
    </row>
    <row r="251" spans="2:2">
      <c r="B251" s="2"/>
    </row>
    <row r="252" spans="2:2">
      <c r="B252" s="2"/>
    </row>
    <row r="253" spans="2:2">
      <c r="B253" s="2"/>
    </row>
    <row r="254" spans="2:2">
      <c r="B254" s="2"/>
    </row>
    <row r="255" spans="2:2">
      <c r="B255" s="2"/>
    </row>
    <row r="256" spans="2:2">
      <c r="B256" s="2"/>
    </row>
    <row r="257" spans="2:2">
      <c r="B257" s="2"/>
    </row>
    <row r="258" spans="2:2">
      <c r="B258" s="2"/>
    </row>
    <row r="259" spans="2:2">
      <c r="B259" s="2"/>
    </row>
    <row r="260" spans="2:2">
      <c r="B260" s="2"/>
    </row>
    <row r="261" spans="2:2">
      <c r="B261" s="2"/>
    </row>
    <row r="262" spans="2:2">
      <c r="B262" s="2"/>
    </row>
    <row r="263" spans="2:2">
      <c r="B263" s="2"/>
    </row>
    <row r="264" spans="2:2">
      <c r="B264" s="2"/>
    </row>
    <row r="265" spans="2:2">
      <c r="B265" s="2"/>
    </row>
    <row r="266" spans="2:2">
      <c r="B266" s="2"/>
    </row>
    <row r="267" spans="2:2">
      <c r="B267" s="2"/>
    </row>
    <row r="268" spans="2:2">
      <c r="B268" s="2"/>
    </row>
    <row r="269" spans="2:2">
      <c r="B269" s="2"/>
    </row>
    <row r="270" spans="2:2">
      <c r="B270" s="2"/>
    </row>
    <row r="271" spans="2:2">
      <c r="B271" s="2"/>
    </row>
    <row r="272" spans="2:2">
      <c r="B272" s="2"/>
    </row>
    <row r="273" spans="2:2">
      <c r="B273" s="2"/>
    </row>
    <row r="274" spans="2:2">
      <c r="B274" s="2"/>
    </row>
    <row r="275" spans="2:2">
      <c r="B275" s="2"/>
    </row>
    <row r="276" spans="2:2">
      <c r="B276" s="2"/>
    </row>
    <row r="277" spans="2:2">
      <c r="B277" s="2"/>
    </row>
    <row r="278" spans="2:2">
      <c r="B278" s="2"/>
    </row>
    <row r="279" spans="2:2">
      <c r="B279" s="2"/>
    </row>
    <row r="280" spans="2:2">
      <c r="B280" s="2"/>
    </row>
    <row r="281" spans="2:2">
      <c r="B281" s="2"/>
    </row>
    <row r="282" spans="2:2">
      <c r="B282" s="2"/>
    </row>
    <row r="283" spans="2:2">
      <c r="B283" s="2"/>
    </row>
    <row r="284" spans="2:2">
      <c r="B284" s="2"/>
    </row>
    <row r="285" spans="2:2">
      <c r="B285" s="2"/>
    </row>
    <row r="286" spans="2:2">
      <c r="B286" s="2"/>
    </row>
    <row r="287" spans="2:2">
      <c r="B287" s="2"/>
    </row>
    <row r="288" spans="2:2">
      <c r="B288" s="2"/>
    </row>
    <row r="289" spans="2:2">
      <c r="B289" s="2"/>
    </row>
    <row r="290" spans="2:2">
      <c r="B290" s="2"/>
    </row>
    <row r="291" spans="2:2">
      <c r="B291" s="2"/>
    </row>
    <row r="292" spans="2:2">
      <c r="B292" s="2"/>
    </row>
    <row r="293" spans="2:2">
      <c r="B293" s="2"/>
    </row>
    <row r="294" spans="2:2">
      <c r="B294" s="2"/>
    </row>
    <row r="295" spans="2:2">
      <c r="B295" s="2"/>
    </row>
    <row r="296" spans="2:2">
      <c r="B296" s="2"/>
    </row>
    <row r="297" spans="2:2">
      <c r="B297" s="2"/>
    </row>
    <row r="298" spans="2:2">
      <c r="B298" s="2"/>
    </row>
    <row r="299" spans="2:2">
      <c r="B299" s="2"/>
    </row>
    <row r="300" spans="2:2">
      <c r="B300" s="2"/>
    </row>
    <row r="301" spans="2:2">
      <c r="B301" s="2"/>
    </row>
    <row r="302" spans="2:2">
      <c r="B302" s="2"/>
    </row>
    <row r="303" spans="2:2">
      <c r="B303" s="2"/>
    </row>
    <row r="304" spans="2:2">
      <c r="B304" s="2"/>
    </row>
    <row r="305" spans="2:2">
      <c r="B305" s="2"/>
    </row>
    <row r="306" spans="2:2">
      <c r="B306" s="2"/>
    </row>
    <row r="307" spans="2:2">
      <c r="B307" s="2"/>
    </row>
    <row r="308" spans="2:2">
      <c r="B308" s="2"/>
    </row>
    <row r="309" spans="2:2">
      <c r="B309" s="2"/>
    </row>
    <row r="310" spans="2:2">
      <c r="B310" s="2"/>
    </row>
    <row r="311" spans="2:2">
      <c r="B311" s="2"/>
    </row>
    <row r="312" spans="2:2">
      <c r="B312" s="2"/>
    </row>
    <row r="313" spans="2:2">
      <c r="B313" s="2"/>
    </row>
    <row r="314" spans="2:2">
      <c r="B314" s="2"/>
    </row>
    <row r="315" spans="2:2">
      <c r="B315" s="2"/>
    </row>
    <row r="316" spans="2:2">
      <c r="B316" s="2"/>
    </row>
    <row r="317" spans="2:2">
      <c r="B317" s="2"/>
    </row>
    <row r="318" spans="2:2">
      <c r="B318" s="2"/>
    </row>
    <row r="319" spans="2:2">
      <c r="B319" s="2"/>
    </row>
    <row r="320" spans="2:2">
      <c r="B320" s="2"/>
    </row>
    <row r="321" spans="2:2">
      <c r="B321" s="2"/>
    </row>
    <row r="322" spans="2:2">
      <c r="B322" s="2"/>
    </row>
    <row r="323" spans="2:2">
      <c r="B323" s="2"/>
    </row>
    <row r="324" spans="2:2">
      <c r="B324" s="2"/>
    </row>
    <row r="325" spans="2:2">
      <c r="B325" s="2"/>
    </row>
    <row r="326" spans="2:2">
      <c r="B326" s="2"/>
    </row>
    <row r="327" spans="2:2">
      <c r="B327" s="2"/>
    </row>
    <row r="328" spans="2:2">
      <c r="B328" s="2"/>
    </row>
    <row r="329" spans="2:2">
      <c r="B329" s="2"/>
    </row>
    <row r="330" spans="2:2">
      <c r="B330" s="2"/>
    </row>
    <row r="331" spans="2:2">
      <c r="B331" s="2"/>
    </row>
    <row r="332" spans="2:2">
      <c r="B332" s="2"/>
    </row>
    <row r="333" spans="2:2">
      <c r="B333" s="2"/>
    </row>
    <row r="334" spans="2:2">
      <c r="B334" s="2"/>
    </row>
    <row r="335" spans="2:2">
      <c r="B335" s="2"/>
    </row>
    <row r="336" spans="2:2">
      <c r="B336" s="2"/>
    </row>
    <row r="337" spans="2:2">
      <c r="B337" s="2"/>
    </row>
    <row r="338" spans="2:2">
      <c r="B338" s="2"/>
    </row>
    <row r="339" spans="2:2">
      <c r="B339" s="2"/>
    </row>
    <row r="340" spans="2:2">
      <c r="B340" s="2"/>
    </row>
    <row r="341" spans="2:2">
      <c r="B341" s="2"/>
    </row>
    <row r="342" spans="2:2">
      <c r="B342" s="2"/>
    </row>
    <row r="343" spans="2:2">
      <c r="B343" s="2"/>
    </row>
    <row r="344" spans="2:2">
      <c r="B344" s="2"/>
    </row>
    <row r="345" spans="2:2">
      <c r="B345" s="2"/>
    </row>
    <row r="346" spans="2:2">
      <c r="B346" s="2"/>
    </row>
    <row r="347" spans="2:2">
      <c r="B347" s="2"/>
    </row>
    <row r="348" spans="2:2">
      <c r="B348" s="2"/>
    </row>
    <row r="349" spans="2:2">
      <c r="B349" s="2"/>
    </row>
    <row r="350" spans="2:2">
      <c r="B350" s="2"/>
    </row>
    <row r="351" spans="2:2">
      <c r="B351" s="2"/>
    </row>
    <row r="352" spans="2:2">
      <c r="B352" s="2"/>
    </row>
    <row r="353" spans="2:2">
      <c r="B353" s="2"/>
    </row>
    <row r="354" spans="2:2">
      <c r="B354" s="2"/>
    </row>
    <row r="355" spans="2:2">
      <c r="B355" s="2"/>
    </row>
    <row r="356" spans="2:2">
      <c r="B356" s="2"/>
    </row>
    <row r="357" spans="2:2">
      <c r="B357" s="2"/>
    </row>
    <row r="358" spans="2:2">
      <c r="B358" s="2"/>
    </row>
    <row r="359" spans="2:2">
      <c r="B359" s="2"/>
    </row>
    <row r="360" spans="2:2">
      <c r="B360" s="2"/>
    </row>
    <row r="361" spans="2:2">
      <c r="B361" s="2"/>
    </row>
    <row r="362" spans="2:2">
      <c r="B362" s="2"/>
    </row>
    <row r="363" spans="2:2">
      <c r="B363" s="2"/>
    </row>
    <row r="364" spans="2:2">
      <c r="B364" s="2"/>
    </row>
    <row r="365" spans="2:2">
      <c r="B365" s="2"/>
    </row>
    <row r="366" spans="2:2">
      <c r="B366" s="2"/>
    </row>
    <row r="367" spans="2:2">
      <c r="B367" s="2"/>
    </row>
  </sheetData>
  <mergeCells count="1">
    <mergeCell ref="B2:O2"/>
  </mergeCells>
  <conditionalFormatting sqref="C61:C71">
    <cfRule type="colorScale" priority="9">
      <colorScale>
        <cfvo type="min"/>
        <cfvo type="percentile" val="50"/>
        <cfvo type="max"/>
        <color rgb="FFF8696B"/>
        <color rgb="FFFFEB84"/>
        <color rgb="FF63BE7B"/>
      </colorScale>
    </cfRule>
  </conditionalFormatting>
  <conditionalFormatting sqref="C47:P57 C61:P71 C76:P87">
    <cfRule type="cellIs" dxfId="10" priority="7" stopIfTrue="1" operator="equal">
      <formula>0</formula>
    </cfRule>
  </conditionalFormatting>
  <conditionalFormatting sqref="C52:P53 C82:P82 R31:R32 C33:P35 Q36:Q39 C36:O43 P36:P44 Q41:Q45">
    <cfRule type="cellIs" dxfId="9" priority="8" stopIfTrue="1" operator="equal">
      <formula>"NA"</formula>
    </cfRule>
  </conditionalFormatting>
  <conditionalFormatting sqref="D61:D71">
    <cfRule type="colorScale" priority="10">
      <colorScale>
        <cfvo type="min"/>
        <cfvo type="percentile" val="50"/>
        <cfvo type="max"/>
        <color rgb="FFF8696B"/>
        <color rgb="FFFFEB84"/>
        <color rgb="FF63BE7B"/>
      </colorScale>
    </cfRule>
  </conditionalFormatting>
  <conditionalFormatting sqref="E61:E71">
    <cfRule type="colorScale" priority="11">
      <colorScale>
        <cfvo type="min"/>
        <cfvo type="percentile" val="50"/>
        <cfvo type="max"/>
        <color rgb="FFF8696B"/>
        <color rgb="FFFFEB84"/>
        <color rgb="FF63BE7B"/>
      </colorScale>
    </cfRule>
  </conditionalFormatting>
  <conditionalFormatting sqref="F61:F71">
    <cfRule type="colorScale" priority="12">
      <colorScale>
        <cfvo type="min"/>
        <cfvo type="percentile" val="50"/>
        <cfvo type="max"/>
        <color rgb="FFF8696B"/>
        <color rgb="FFFFEB84"/>
        <color rgb="FF63BE7B"/>
      </colorScale>
    </cfRule>
  </conditionalFormatting>
  <conditionalFormatting sqref="G61:G71">
    <cfRule type="colorScale" priority="13">
      <colorScale>
        <cfvo type="min"/>
        <cfvo type="percentile" val="50"/>
        <cfvo type="max"/>
        <color rgb="FFF8696B"/>
        <color rgb="FFFFEB84"/>
        <color rgb="FF63BE7B"/>
      </colorScale>
    </cfRule>
  </conditionalFormatting>
  <conditionalFormatting sqref="H61:H71">
    <cfRule type="colorScale" priority="14">
      <colorScale>
        <cfvo type="min"/>
        <cfvo type="percentile" val="50"/>
        <cfvo type="max"/>
        <color rgb="FFF8696B"/>
        <color rgb="FFFFEB84"/>
        <color rgb="FF63BE7B"/>
      </colorScale>
    </cfRule>
  </conditionalFormatting>
  <conditionalFormatting sqref="I61:I71">
    <cfRule type="colorScale" priority="15">
      <colorScale>
        <cfvo type="min"/>
        <cfvo type="percentile" val="50"/>
        <cfvo type="max"/>
        <color rgb="FFF8696B"/>
        <color rgb="FFFFEB84"/>
        <color rgb="FF63BE7B"/>
      </colorScale>
    </cfRule>
  </conditionalFormatting>
  <conditionalFormatting sqref="J61:J71">
    <cfRule type="colorScale" priority="16">
      <colorScale>
        <cfvo type="min"/>
        <cfvo type="percentile" val="50"/>
        <cfvo type="max"/>
        <color rgb="FFF8696B"/>
        <color rgb="FFFFEB84"/>
        <color rgb="FF63BE7B"/>
      </colorScale>
    </cfRule>
  </conditionalFormatting>
  <conditionalFormatting sqref="K61:K71">
    <cfRule type="colorScale" priority="17">
      <colorScale>
        <cfvo type="min"/>
        <cfvo type="percentile" val="50"/>
        <cfvo type="max"/>
        <color rgb="FFF8696B"/>
        <color rgb="FFFFEB84"/>
        <color rgb="FF63BE7B"/>
      </colorScale>
    </cfRule>
  </conditionalFormatting>
  <conditionalFormatting sqref="L61:L71">
    <cfRule type="colorScale" priority="18">
      <colorScale>
        <cfvo type="min"/>
        <cfvo type="percentile" val="50"/>
        <cfvo type="max"/>
        <color rgb="FFF8696B"/>
        <color rgb="FFFFEB84"/>
        <color rgb="FF63BE7B"/>
      </colorScale>
    </cfRule>
  </conditionalFormatting>
  <conditionalFormatting sqref="M61:M71">
    <cfRule type="colorScale" priority="19">
      <colorScale>
        <cfvo type="min"/>
        <cfvo type="percentile" val="50"/>
        <cfvo type="max"/>
        <color rgb="FFF8696B"/>
        <color rgb="FFFFEB84"/>
        <color rgb="FF63BE7B"/>
      </colorScale>
    </cfRule>
  </conditionalFormatting>
  <conditionalFormatting sqref="N61:N71">
    <cfRule type="colorScale" priority="20">
      <colorScale>
        <cfvo type="min"/>
        <cfvo type="percentile" val="50"/>
        <cfvo type="max"/>
        <color rgb="FFF8696B"/>
        <color rgb="FFFFEB84"/>
        <color rgb="FF63BE7B"/>
      </colorScale>
    </cfRule>
  </conditionalFormatting>
  <conditionalFormatting sqref="O61:O71">
    <cfRule type="colorScale" priority="21">
      <colorScale>
        <cfvo type="min"/>
        <cfvo type="percentile" val="50"/>
        <cfvo type="max"/>
        <color rgb="FFF8696B"/>
        <color rgb="FFFFEB84"/>
        <color rgb="FF63BE7B"/>
      </colorScale>
    </cfRule>
  </conditionalFormatting>
  <conditionalFormatting sqref="P61:P71">
    <cfRule type="colorScale" priority="22">
      <colorScale>
        <cfvo type="min"/>
        <cfvo type="percentile" val="50"/>
        <cfvo type="max"/>
        <color rgb="FFF8696B"/>
        <color rgb="FFFFEB84"/>
        <color rgb="FF63BE7B"/>
      </colorScale>
    </cfRule>
  </conditionalFormatting>
  <conditionalFormatting sqref="R61:R71">
    <cfRule type="cellIs" dxfId="8" priority="1" stopIfTrue="1" operator="equal">
      <formula>0</formula>
    </cfRule>
    <cfRule type="colorScale" priority="2">
      <colorScale>
        <cfvo type="min"/>
        <cfvo type="percentile" val="50"/>
        <cfvo type="max"/>
        <color rgb="FFF8696B"/>
        <color rgb="FFFFEB84"/>
        <color rgb="FF63BE7B"/>
      </colorScale>
    </cfRule>
  </conditionalFormatting>
  <printOptions horizontalCentered="1"/>
  <pageMargins left="0.5" right="0.5" top="0.5" bottom="0.5" header="0" footer="0"/>
  <pageSetup paperSize="5" scale="5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EEDDFF"/>
    <pageSetUpPr fitToPage="1"/>
  </sheetPr>
  <dimension ref="A2:S321"/>
  <sheetViews>
    <sheetView view="pageBreakPreview" zoomScale="80" zoomScaleNormal="100" zoomScaleSheetLayoutView="80" workbookViewId="0">
      <selection activeCell="M63" sqref="M63"/>
    </sheetView>
  </sheetViews>
  <sheetFormatPr defaultColWidth="9.140625" defaultRowHeight="18"/>
  <cols>
    <col min="1" max="1" width="13.28515625" style="2" bestFit="1" customWidth="1"/>
    <col min="2" max="2" width="58.7109375" style="3" bestFit="1" customWidth="1"/>
    <col min="3" max="11" width="16.7109375" style="2" customWidth="1"/>
    <col min="12" max="12" width="21.140625" style="2" bestFit="1" customWidth="1"/>
    <col min="13" max="13" width="58.7109375" style="2" bestFit="1" customWidth="1"/>
    <col min="14" max="14" width="16.85546875" style="2" customWidth="1"/>
    <col min="15" max="16" width="19.28515625" style="2" bestFit="1" customWidth="1"/>
    <col min="17" max="18" width="11.28515625" style="2" customWidth="1"/>
    <col min="19" max="20" width="13.5703125" style="2" bestFit="1" customWidth="1"/>
    <col min="21" max="22" width="13.42578125" style="2" bestFit="1" customWidth="1"/>
    <col min="23" max="16384" width="9.140625" style="2"/>
  </cols>
  <sheetData>
    <row r="2" spans="1:11" ht="31.5">
      <c r="B2" s="274" t="s">
        <v>111</v>
      </c>
      <c r="C2" s="275"/>
      <c r="D2" s="275"/>
      <c r="E2" s="275"/>
      <c r="F2" s="275"/>
      <c r="G2" s="275"/>
      <c r="H2" s="275"/>
      <c r="I2" s="275"/>
      <c r="J2" s="275"/>
      <c r="K2" s="276"/>
    </row>
    <row r="3" spans="1:11" ht="18" customHeight="1">
      <c r="B3" s="234"/>
      <c r="C3" s="234"/>
      <c r="D3" s="234"/>
      <c r="E3" s="234"/>
      <c r="F3" s="234"/>
      <c r="G3" s="234"/>
      <c r="H3" s="234"/>
      <c r="I3" s="234"/>
      <c r="J3" s="234"/>
      <c r="K3" s="234"/>
    </row>
    <row r="4" spans="1:11" ht="24" customHeight="1">
      <c r="B4" s="277" t="s">
        <v>121</v>
      </c>
      <c r="C4" s="278"/>
      <c r="D4" s="278"/>
      <c r="E4" s="278"/>
      <c r="F4" s="278"/>
      <c r="G4" s="278"/>
      <c r="H4" s="278"/>
      <c r="I4" s="278"/>
      <c r="J4" s="278"/>
      <c r="K4" s="279"/>
    </row>
    <row r="6" spans="1:11">
      <c r="A6" s="2" t="s">
        <v>13</v>
      </c>
      <c r="B6" s="5" t="s">
        <v>63</v>
      </c>
      <c r="C6" s="6" t="s">
        <v>1</v>
      </c>
      <c r="D6" s="6" t="s">
        <v>5</v>
      </c>
      <c r="E6" s="6" t="s">
        <v>4</v>
      </c>
      <c r="F6" s="6" t="s">
        <v>6</v>
      </c>
      <c r="G6" s="6" t="s">
        <v>2</v>
      </c>
      <c r="H6" s="6" t="s">
        <v>101</v>
      </c>
      <c r="I6" s="6" t="s">
        <v>3</v>
      </c>
      <c r="J6" s="6" t="s">
        <v>7</v>
      </c>
      <c r="K6" s="6" t="s">
        <v>0</v>
      </c>
    </row>
    <row r="7" spans="1:11">
      <c r="B7" s="85" t="s">
        <v>60</v>
      </c>
      <c r="C7" s="141">
        <f>AVERAGE('Univ Data'!$E4:$G4)</f>
        <v>1849.7333333333333</v>
      </c>
      <c r="D7" s="141">
        <f>AVERAGE('Univ Data'!$E22:$G22)</f>
        <v>2170.3333333333335</v>
      </c>
      <c r="E7" s="141">
        <f>AVERAGE('Univ Data'!$E40:$G40)</f>
        <v>3469.2000000000003</v>
      </c>
      <c r="F7" s="141">
        <f>AVERAGE('Univ Data'!$E58:$G58)</f>
        <v>2047.2</v>
      </c>
      <c r="G7" s="141">
        <f>AVERAGE('Univ Data'!$E76:$G76)</f>
        <v>2038.7333333333333</v>
      </c>
      <c r="H7" s="141">
        <f>AVERAGE('Univ Data'!$E94:$G94)</f>
        <v>3217.1333333333332</v>
      </c>
      <c r="I7" s="141">
        <f>AVERAGE('Univ Data'!$E112:$G112)</f>
        <v>2269.0666666666671</v>
      </c>
      <c r="J7" s="141">
        <f>AVERAGE('Univ Data'!$E130:$G130)</f>
        <v>6967.7333333333336</v>
      </c>
      <c r="K7" s="141">
        <f>AVERAGE('Univ Data'!$E148:$G148)</f>
        <v>1290.9333333333334</v>
      </c>
    </row>
    <row r="8" spans="1:11">
      <c r="A8" s="4"/>
      <c r="B8" s="83" t="s">
        <v>61</v>
      </c>
      <c r="C8" s="141">
        <f>AVERAGE('Univ Data'!$E5:$G5)</f>
        <v>1877.9333333333334</v>
      </c>
      <c r="D8" s="141">
        <f>AVERAGE('Univ Data'!$E23:$G23)</f>
        <v>2180.3333333333335</v>
      </c>
      <c r="E8" s="141">
        <f>AVERAGE('Univ Data'!$E41:$G41)</f>
        <v>3728.0666666666671</v>
      </c>
      <c r="F8" s="141">
        <f>AVERAGE('Univ Data'!$E59:$G59)</f>
        <v>1633.7333333333336</v>
      </c>
      <c r="G8" s="141">
        <f>AVERAGE('Univ Data'!$E77:$G77)</f>
        <v>2118.4</v>
      </c>
      <c r="H8" s="141">
        <f>AVERAGE('Univ Data'!$E95:$G95)</f>
        <v>3519.3333333333335</v>
      </c>
      <c r="I8" s="141">
        <f>AVERAGE('Univ Data'!$E113:$G113)</f>
        <v>2280.0666666666671</v>
      </c>
      <c r="J8" s="141">
        <f>AVERAGE('Univ Data'!$E131:$G131)</f>
        <v>7125.0666666666666</v>
      </c>
      <c r="K8" s="141">
        <f>AVERAGE('Univ Data'!$E149:$G149)</f>
        <v>1220.3999999999999</v>
      </c>
    </row>
    <row r="9" spans="1:11">
      <c r="A9" s="4"/>
      <c r="B9" s="83" t="s">
        <v>62</v>
      </c>
      <c r="C9" s="141">
        <f>AVERAGE('Univ Data'!$E6:$G6)</f>
        <v>2067.8666666666668</v>
      </c>
      <c r="D9" s="141">
        <f>AVERAGE('Univ Data'!$E24:$G24)</f>
        <v>2981.1333333333332</v>
      </c>
      <c r="E9" s="141">
        <f>AVERAGE('Univ Data'!$E42:$G42)</f>
        <v>5149.333333333333</v>
      </c>
      <c r="F9" s="141">
        <f>AVERAGE('Univ Data'!$E60:$G60)</f>
        <v>1282.8666666666666</v>
      </c>
      <c r="G9" s="141">
        <f>AVERAGE('Univ Data'!$E78:$G78)</f>
        <v>2498.8666666666668</v>
      </c>
      <c r="H9" s="141">
        <f>AVERAGE('Univ Data'!$E96:$G96)</f>
        <v>4287.4000000000005</v>
      </c>
      <c r="I9" s="141">
        <f>AVERAGE('Univ Data'!$E114:$G114)</f>
        <v>2759.4666666666667</v>
      </c>
      <c r="J9" s="141">
        <f>AVERAGE('Univ Data'!$E132:$G132)</f>
        <v>7110.8</v>
      </c>
      <c r="K9" s="141">
        <f>AVERAGE('Univ Data'!$E150:$G150)</f>
        <v>1416.7333333333333</v>
      </c>
    </row>
    <row r="10" spans="1:11">
      <c r="A10" s="156"/>
      <c r="B10" s="83" t="s">
        <v>34</v>
      </c>
      <c r="C10" s="141">
        <f>AVERAGE('Univ Data'!$D7:$F7)+AVERAGE('Univ Data'!$E8:$G8)</f>
        <v>623.73333333333335</v>
      </c>
      <c r="D10" s="141">
        <f>AVERAGE('Univ Data'!$D25:$F25)+AVERAGE('Univ Data'!$E26:$G26)</f>
        <v>78.766666666666666</v>
      </c>
      <c r="E10" s="141">
        <f>AVERAGE('Univ Data'!$D43:$F43)+AVERAGE('Univ Data'!$E44:$G44)</f>
        <v>142.43333333333337</v>
      </c>
      <c r="F10" s="141">
        <v>59.5</v>
      </c>
      <c r="G10" s="141">
        <f>AVERAGE('Univ Data'!$D79:$F79)+AVERAGE('Univ Data'!$E80:$G80)</f>
        <v>42.266666666666659</v>
      </c>
      <c r="H10" s="141">
        <f>AVERAGE('Univ Data'!$D97:$F97)+AVERAGE('Univ Data'!$E98:$G98)</f>
        <v>68.8</v>
      </c>
      <c r="I10" s="141">
        <f>AVERAGE('Univ Data'!$D115:$F115)+AVERAGE('Univ Data'!$E116:$G116)</f>
        <v>41.966666666666669</v>
      </c>
      <c r="J10" s="141">
        <f>AVERAGE('Univ Data'!$D133:$F133)+AVERAGE('Univ Data'!$E134:$G134)</f>
        <v>57.4</v>
      </c>
      <c r="K10" s="141">
        <f>AVERAGE('Univ Data'!$D151:$F151)+AVERAGE('Univ Data'!$E152:$G152)</f>
        <v>17.633333333333336</v>
      </c>
    </row>
    <row r="11" spans="1:11">
      <c r="B11" s="83" t="s">
        <v>59</v>
      </c>
      <c r="C11" s="141">
        <f>AVERAGE('Univ Data'!$E9:$G9)</f>
        <v>2543.6</v>
      </c>
      <c r="D11" s="141">
        <f>AVERAGE('Univ Data'!$E27:$G27)</f>
        <v>4130.7333333333336</v>
      </c>
      <c r="E11" s="141">
        <f>AVERAGE('Univ Data'!$E45:$G45)</f>
        <v>6176.3999999999987</v>
      </c>
      <c r="F11" s="141">
        <f>AVERAGE('Univ Data'!$E63:$G63)</f>
        <v>1359.7333333333333</v>
      </c>
      <c r="G11" s="141">
        <f>AVERAGE('Univ Data'!$E81:$G81)</f>
        <v>3108.8666666666668</v>
      </c>
      <c r="H11" s="141">
        <f>AVERAGE('Univ Data'!$E99:$G99)</f>
        <v>5110.2666666666664</v>
      </c>
      <c r="I11" s="141">
        <f>AVERAGE('Univ Data'!$E117:$G117)</f>
        <v>3276.5333333333328</v>
      </c>
      <c r="J11" s="141">
        <f>AVERAGE('Univ Data'!$E135:$G135)</f>
        <v>8466.8666666666668</v>
      </c>
      <c r="K11" s="141">
        <f>AVERAGE('Univ Data'!$E153:$G153)</f>
        <v>1722.2666666666667</v>
      </c>
    </row>
    <row r="12" spans="1:11">
      <c r="B12" s="83" t="s">
        <v>10</v>
      </c>
      <c r="C12" s="141">
        <f>AVERAGE('Univ Data'!$E10:$G10)</f>
        <v>479.33333333333331</v>
      </c>
      <c r="D12" s="141">
        <f>AVERAGE('Univ Data'!$E28:$G28)</f>
        <v>694</v>
      </c>
      <c r="E12" s="141">
        <f>AVERAGE('Univ Data'!$E46:$G46)</f>
        <v>917</v>
      </c>
      <c r="F12" s="141">
        <f>AVERAGE('Univ Data'!$E64:$G64)</f>
        <v>368.66666666666669</v>
      </c>
      <c r="G12" s="141">
        <f>AVERAGE('Univ Data'!$E82:$G82)</f>
        <v>477.33333333333331</v>
      </c>
      <c r="H12" s="141">
        <f>AVERAGE('Univ Data'!$E100:$G100)</f>
        <v>1355</v>
      </c>
      <c r="I12" s="141">
        <f>AVERAGE('Univ Data'!$E118:$G118)</f>
        <v>404</v>
      </c>
      <c r="J12" s="141">
        <f>AVERAGE('Univ Data'!$E136:$E136)</f>
        <v>1752</v>
      </c>
      <c r="K12" s="141">
        <f>AVERAGE('Univ Data'!$E154:$G154)</f>
        <v>288.66666666666669</v>
      </c>
    </row>
    <row r="13" spans="1:11">
      <c r="B13" s="83" t="s">
        <v>11</v>
      </c>
      <c r="C13" s="141">
        <v>8.6666666666666661</v>
      </c>
      <c r="D13" s="141">
        <f>AVERAGE('Univ Data'!$E29:$G29)</f>
        <v>150.33333333333334</v>
      </c>
      <c r="E13" s="141">
        <f>AVERAGE('Univ Data'!$E47:$G47)</f>
        <v>49.333333333333336</v>
      </c>
      <c r="F13" s="141">
        <f>AVERAGE('Univ Data'!$E65:$G65)</f>
        <v>73.333333333333329</v>
      </c>
      <c r="G13" s="141">
        <f>AVERAGE('Univ Data'!$E83:$G83)</f>
        <v>41.333333333333336</v>
      </c>
      <c r="H13" s="141">
        <f>AVERAGE('Univ Data'!$E101:$G101)</f>
        <v>277.33333333333331</v>
      </c>
      <c r="I13" s="141">
        <f>AVERAGE('Univ Data'!$E119:$G119)</f>
        <v>80</v>
      </c>
      <c r="J13" s="141">
        <f>AVERAGE('Univ Data'!$E137:$G137)</f>
        <v>626.33333333333337</v>
      </c>
      <c r="K13" s="141">
        <f>AVERAGE('Univ Data'!$E155:$G155)</f>
        <v>0</v>
      </c>
    </row>
    <row r="14" spans="1:11">
      <c r="B14" s="83" t="s">
        <v>16</v>
      </c>
      <c r="C14" s="183">
        <f>AVERAGE('Univ Data'!$E12:$G12)*100</f>
        <v>50.093333333333334</v>
      </c>
      <c r="D14" s="183">
        <f>AVERAGE('Univ Data'!$E30:$G30)*100</f>
        <v>60.040999999999997</v>
      </c>
      <c r="E14" s="183">
        <f>AVERAGE('Univ Data'!$E48:$G48)*100</f>
        <v>58.737000000000009</v>
      </c>
      <c r="F14" s="183">
        <f>AVERAGE('Univ Data'!$E66:$G66)*100</f>
        <v>41.662333333333336</v>
      </c>
      <c r="G14" s="183">
        <f>AVERAGE('Univ Data'!$E84:$G84)*100</f>
        <v>65.372</v>
      </c>
      <c r="H14" s="183">
        <f>AVERAGE('Univ Data'!$E102:$G102)*100</f>
        <v>54.233999999999995</v>
      </c>
      <c r="I14" s="183">
        <f>AVERAGE('Univ Data'!$E120:$G120)*100</f>
        <v>66.296999999999997</v>
      </c>
      <c r="J14" s="183">
        <f>AVERAGE('Univ Data'!$E138:$G138)*100</f>
        <v>81.922666666666672</v>
      </c>
      <c r="K14" s="183">
        <f>AVERAGE('Univ Data'!$E156:$G156)*100</f>
        <v>61.374000000000009</v>
      </c>
    </row>
    <row r="15" spans="1:11">
      <c r="B15" s="83" t="s">
        <v>15</v>
      </c>
      <c r="C15" s="183">
        <f>AVERAGE('Univ Data'!$E13:$G13)</f>
        <v>27.772831145956303</v>
      </c>
      <c r="D15" s="183">
        <f>AVERAGE('Univ Data'!$E31:$G31)</f>
        <v>25.460326671814979</v>
      </c>
      <c r="E15" s="183">
        <f>AVERAGE('Univ Data'!$E49:$G49)</f>
        <v>26.418274193368461</v>
      </c>
      <c r="F15" s="183">
        <f>AVERAGE('Univ Data'!$E67:$G67)</f>
        <v>13.14864723764903</v>
      </c>
      <c r="G15" s="183">
        <f>AVERAGE('Univ Data'!$E85:$G85)</f>
        <v>23.757408333518487</v>
      </c>
      <c r="H15" s="183">
        <f>AVERAGE('Univ Data'!$E103:$G103)</f>
        <v>23.704940121971362</v>
      </c>
      <c r="I15" s="183">
        <f>AVERAGE('Univ Data'!$E121:$G121)</f>
        <v>22.816538032019057</v>
      </c>
      <c r="J15" s="183">
        <f>AVERAGE('Univ Data'!$E139:$G139)</f>
        <v>21.977457519316754</v>
      </c>
      <c r="K15" s="183">
        <f>AVERAGE('Univ Data'!$E157:$G157)</f>
        <v>22.60317000500795</v>
      </c>
    </row>
    <row r="16" spans="1:11">
      <c r="B16" s="86" t="s">
        <v>89</v>
      </c>
      <c r="C16" s="157">
        <f>AVERAGE('Univ Data'!$D14:$F14)</f>
        <v>4647319</v>
      </c>
      <c r="D16" s="157">
        <f>AVERAGE('Univ Data'!$D32:$F32)</f>
        <v>41005294</v>
      </c>
      <c r="E16" s="157">
        <f>AVERAGE('Univ Data'!$D50:$F50)</f>
        <v>12840688.666666666</v>
      </c>
      <c r="F16" s="157">
        <f>AVERAGE('Univ Data'!$D68:$F68)</f>
        <v>40321980</v>
      </c>
      <c r="G16" s="157">
        <f>AVERAGE('Univ Data'!$D86:$F86)</f>
        <v>24524860.333333332</v>
      </c>
      <c r="H16" s="157">
        <f>AVERAGE('Univ Data'!$D104:$F104)</f>
        <v>55262854.333333336</v>
      </c>
      <c r="I16" s="157">
        <f>AVERAGE('Univ Data'!$D122:$F122)</f>
        <v>12490060.290000001</v>
      </c>
      <c r="J16" s="157">
        <f>AVERAGE('Univ Data'!$D140:$F140)</f>
        <v>241942051.22999999</v>
      </c>
      <c r="K16" s="157">
        <f>AVERAGE('Univ Data'!$D158:$F158)</f>
        <v>2917606.0066666664</v>
      </c>
    </row>
    <row r="17" spans="1:17">
      <c r="B17" s="83"/>
      <c r="G17" s="2" t="s">
        <v>13</v>
      </c>
    </row>
    <row r="18" spans="1:17">
      <c r="A18" s="6" t="s">
        <v>83</v>
      </c>
      <c r="B18" s="5" t="s">
        <v>118</v>
      </c>
      <c r="C18" s="6" t="s">
        <v>1</v>
      </c>
      <c r="D18" s="6" t="s">
        <v>5</v>
      </c>
      <c r="E18" s="6" t="s">
        <v>4</v>
      </c>
      <c r="F18" s="6" t="s">
        <v>6</v>
      </c>
      <c r="G18" s="6" t="s">
        <v>2</v>
      </c>
      <c r="H18" s="6" t="s">
        <v>101</v>
      </c>
      <c r="I18" s="6" t="s">
        <v>3</v>
      </c>
      <c r="J18" s="6" t="s">
        <v>7</v>
      </c>
      <c r="K18" s="6" t="s">
        <v>0</v>
      </c>
    </row>
    <row r="19" spans="1:17">
      <c r="A19" s="150">
        <v>2</v>
      </c>
      <c r="B19" s="3" t="s">
        <v>60</v>
      </c>
      <c r="C19" s="185">
        <f>C7/$A19</f>
        <v>924.86666666666667</v>
      </c>
      <c r="D19" s="185">
        <f t="shared" ref="D19:K19" si="0">D7/$A19</f>
        <v>1085.1666666666667</v>
      </c>
      <c r="E19" s="185">
        <f t="shared" si="0"/>
        <v>1734.6000000000001</v>
      </c>
      <c r="F19" s="185">
        <f t="shared" si="0"/>
        <v>1023.6</v>
      </c>
      <c r="G19" s="185">
        <f t="shared" si="0"/>
        <v>1019.3666666666667</v>
      </c>
      <c r="H19" s="185">
        <f t="shared" si="0"/>
        <v>1608.5666666666666</v>
      </c>
      <c r="I19" s="185">
        <f t="shared" si="0"/>
        <v>1134.5333333333335</v>
      </c>
      <c r="J19" s="185">
        <f t="shared" si="0"/>
        <v>3483.8666666666668</v>
      </c>
      <c r="K19" s="185">
        <f t="shared" si="0"/>
        <v>645.4666666666667</v>
      </c>
    </row>
    <row r="20" spans="1:17">
      <c r="A20" s="150">
        <v>1.5</v>
      </c>
      <c r="B20" s="3" t="s">
        <v>61</v>
      </c>
      <c r="C20" s="185">
        <f t="shared" ref="C20:K28" si="1">C8/$A20</f>
        <v>1251.9555555555555</v>
      </c>
      <c r="D20" s="185">
        <f t="shared" si="1"/>
        <v>1453.5555555555557</v>
      </c>
      <c r="E20" s="185">
        <f t="shared" si="1"/>
        <v>2485.3777777777782</v>
      </c>
      <c r="F20" s="185">
        <f t="shared" si="1"/>
        <v>1089.1555555555558</v>
      </c>
      <c r="G20" s="185">
        <f t="shared" si="1"/>
        <v>1412.2666666666667</v>
      </c>
      <c r="H20" s="185">
        <f t="shared" si="1"/>
        <v>2346.2222222222222</v>
      </c>
      <c r="I20" s="185">
        <f t="shared" si="1"/>
        <v>1520.0444444444447</v>
      </c>
      <c r="J20" s="185">
        <f t="shared" si="1"/>
        <v>4750.0444444444447</v>
      </c>
      <c r="K20" s="185">
        <f t="shared" si="1"/>
        <v>813.59999999999991</v>
      </c>
    </row>
    <row r="21" spans="1:17">
      <c r="A21" s="150">
        <v>1.25</v>
      </c>
      <c r="B21" s="3" t="s">
        <v>62</v>
      </c>
      <c r="C21" s="185">
        <f t="shared" si="1"/>
        <v>1654.2933333333335</v>
      </c>
      <c r="D21" s="185">
        <f t="shared" si="1"/>
        <v>2384.9066666666668</v>
      </c>
      <c r="E21" s="185">
        <f t="shared" si="1"/>
        <v>4119.4666666666662</v>
      </c>
      <c r="F21" s="185">
        <f t="shared" si="1"/>
        <v>1026.2933333333333</v>
      </c>
      <c r="G21" s="185">
        <f t="shared" si="1"/>
        <v>1999.0933333333335</v>
      </c>
      <c r="H21" s="185">
        <f t="shared" si="1"/>
        <v>3429.9200000000005</v>
      </c>
      <c r="I21" s="185">
        <f t="shared" si="1"/>
        <v>2207.5733333333333</v>
      </c>
      <c r="J21" s="185">
        <f t="shared" si="1"/>
        <v>5688.64</v>
      </c>
      <c r="K21" s="185">
        <f t="shared" si="1"/>
        <v>1133.3866666666668</v>
      </c>
    </row>
    <row r="22" spans="1:17">
      <c r="A22" s="150">
        <v>1.5</v>
      </c>
      <c r="B22" s="3" t="s">
        <v>34</v>
      </c>
      <c r="C22" s="185">
        <f t="shared" si="1"/>
        <v>415.82222222222225</v>
      </c>
      <c r="D22" s="185">
        <f t="shared" si="1"/>
        <v>52.511111111111113</v>
      </c>
      <c r="E22" s="185">
        <f t="shared" si="1"/>
        <v>94.955555555555577</v>
      </c>
      <c r="F22" s="185">
        <f t="shared" si="1"/>
        <v>39.666666666666664</v>
      </c>
      <c r="G22" s="185">
        <f t="shared" si="1"/>
        <v>28.177777777777774</v>
      </c>
      <c r="H22" s="185">
        <f t="shared" si="1"/>
        <v>45.866666666666667</v>
      </c>
      <c r="I22" s="185">
        <f t="shared" si="1"/>
        <v>27.977777777777778</v>
      </c>
      <c r="J22" s="185">
        <f t="shared" si="1"/>
        <v>38.266666666666666</v>
      </c>
      <c r="K22" s="185">
        <f t="shared" si="1"/>
        <v>11.755555555555558</v>
      </c>
    </row>
    <row r="23" spans="1:17">
      <c r="A23" s="150">
        <v>1</v>
      </c>
      <c r="B23" s="3" t="s">
        <v>59</v>
      </c>
      <c r="C23" s="185">
        <f t="shared" si="1"/>
        <v>2543.6</v>
      </c>
      <c r="D23" s="185">
        <f t="shared" si="1"/>
        <v>4130.7333333333336</v>
      </c>
      <c r="E23" s="185">
        <f t="shared" si="1"/>
        <v>6176.3999999999987</v>
      </c>
      <c r="F23" s="185">
        <f t="shared" si="1"/>
        <v>1359.7333333333333</v>
      </c>
      <c r="G23" s="185">
        <f t="shared" si="1"/>
        <v>3108.8666666666668</v>
      </c>
      <c r="H23" s="185">
        <f t="shared" si="1"/>
        <v>5110.2666666666664</v>
      </c>
      <c r="I23" s="185">
        <f t="shared" si="1"/>
        <v>3276.5333333333328</v>
      </c>
      <c r="J23" s="185">
        <f t="shared" si="1"/>
        <v>8466.8666666666668</v>
      </c>
      <c r="K23" s="185">
        <f t="shared" si="1"/>
        <v>1722.2666666666667</v>
      </c>
    </row>
    <row r="24" spans="1:17">
      <c r="A24" s="150">
        <v>0.3</v>
      </c>
      <c r="B24" s="3" t="s">
        <v>10</v>
      </c>
      <c r="C24" s="185">
        <f t="shared" si="1"/>
        <v>1597.7777777777778</v>
      </c>
      <c r="D24" s="185">
        <f t="shared" si="1"/>
        <v>2313.3333333333335</v>
      </c>
      <c r="E24" s="185">
        <f t="shared" si="1"/>
        <v>3056.666666666667</v>
      </c>
      <c r="F24" s="185">
        <f t="shared" si="1"/>
        <v>1228.8888888888889</v>
      </c>
      <c r="G24" s="185">
        <f t="shared" si="1"/>
        <v>1591.1111111111111</v>
      </c>
      <c r="H24" s="185">
        <f t="shared" si="1"/>
        <v>4516.666666666667</v>
      </c>
      <c r="I24" s="185">
        <f t="shared" si="1"/>
        <v>1346.6666666666667</v>
      </c>
      <c r="J24" s="185">
        <f t="shared" si="1"/>
        <v>5840</v>
      </c>
      <c r="K24" s="185">
        <f t="shared" si="1"/>
        <v>962.22222222222229</v>
      </c>
    </row>
    <row r="25" spans="1:17">
      <c r="A25" s="150">
        <v>0.05</v>
      </c>
      <c r="B25" s="3" t="s">
        <v>11</v>
      </c>
      <c r="C25" s="185">
        <f t="shared" si="1"/>
        <v>173.33333333333331</v>
      </c>
      <c r="D25" s="185">
        <f t="shared" si="1"/>
        <v>3006.6666666666665</v>
      </c>
      <c r="E25" s="185">
        <f t="shared" si="1"/>
        <v>986.66666666666663</v>
      </c>
      <c r="F25" s="185">
        <f t="shared" si="1"/>
        <v>1466.6666666666665</v>
      </c>
      <c r="G25" s="185">
        <f t="shared" si="1"/>
        <v>826.66666666666663</v>
      </c>
      <c r="H25" s="185">
        <f t="shared" si="1"/>
        <v>5546.6666666666661</v>
      </c>
      <c r="I25" s="185">
        <f t="shared" si="1"/>
        <v>1600</v>
      </c>
      <c r="J25" s="185">
        <f t="shared" si="1"/>
        <v>12526.666666666666</v>
      </c>
      <c r="K25" s="185">
        <f>K13/$A25</f>
        <v>0</v>
      </c>
    </row>
    <row r="26" spans="1:17">
      <c r="A26" s="150">
        <v>0.02</v>
      </c>
      <c r="B26" s="3" t="s">
        <v>16</v>
      </c>
      <c r="C26" s="185">
        <f t="shared" si="1"/>
        <v>2504.6666666666665</v>
      </c>
      <c r="D26" s="185">
        <f t="shared" si="1"/>
        <v>3002.0499999999997</v>
      </c>
      <c r="E26" s="185">
        <f t="shared" si="1"/>
        <v>2936.8500000000004</v>
      </c>
      <c r="F26" s="185">
        <f t="shared" si="1"/>
        <v>2083.1166666666668</v>
      </c>
      <c r="G26" s="185">
        <f t="shared" si="1"/>
        <v>3268.6</v>
      </c>
      <c r="H26" s="185">
        <f t="shared" si="1"/>
        <v>2711.7</v>
      </c>
      <c r="I26" s="185">
        <f t="shared" si="1"/>
        <v>3314.85</v>
      </c>
      <c r="J26" s="185">
        <f t="shared" si="1"/>
        <v>4096.1333333333332</v>
      </c>
      <c r="K26" s="185">
        <f t="shared" si="1"/>
        <v>3068.7000000000003</v>
      </c>
    </row>
    <row r="27" spans="1:17">
      <c r="A27" s="150">
        <v>0.01</v>
      </c>
      <c r="B27" s="3" t="s">
        <v>15</v>
      </c>
      <c r="C27" s="185">
        <f t="shared" si="1"/>
        <v>2777.2831145956302</v>
      </c>
      <c r="D27" s="185">
        <f t="shared" si="1"/>
        <v>2546.0326671814978</v>
      </c>
      <c r="E27" s="185">
        <f t="shared" si="1"/>
        <v>2641.8274193368461</v>
      </c>
      <c r="F27" s="185">
        <f t="shared" si="1"/>
        <v>1314.8647237649029</v>
      </c>
      <c r="G27" s="185">
        <f t="shared" si="1"/>
        <v>2375.7408333518488</v>
      </c>
      <c r="H27" s="185">
        <f t="shared" si="1"/>
        <v>2370.4940121971363</v>
      </c>
      <c r="I27" s="185">
        <f t="shared" si="1"/>
        <v>2281.6538032019057</v>
      </c>
      <c r="J27" s="185">
        <f t="shared" si="1"/>
        <v>2197.7457519316754</v>
      </c>
      <c r="K27" s="185">
        <f t="shared" si="1"/>
        <v>2260.3170005007951</v>
      </c>
    </row>
    <row r="28" spans="1:17">
      <c r="A28" s="235">
        <v>20000</v>
      </c>
      <c r="B28" s="7" t="s">
        <v>89</v>
      </c>
      <c r="C28" s="186">
        <f t="shared" si="1"/>
        <v>232.36595</v>
      </c>
      <c r="D28" s="186">
        <f t="shared" si="1"/>
        <v>2050.2647000000002</v>
      </c>
      <c r="E28" s="186">
        <f t="shared" si="1"/>
        <v>642.03443333333325</v>
      </c>
      <c r="F28" s="186">
        <f t="shared" si="1"/>
        <v>2016.0989999999999</v>
      </c>
      <c r="G28" s="186">
        <f t="shared" si="1"/>
        <v>1226.2430166666666</v>
      </c>
      <c r="H28" s="186">
        <f t="shared" si="1"/>
        <v>2763.1427166666667</v>
      </c>
      <c r="I28" s="186">
        <f t="shared" si="1"/>
        <v>624.50301450000006</v>
      </c>
      <c r="J28" s="186">
        <f t="shared" si="1"/>
        <v>12097.1025615</v>
      </c>
      <c r="K28" s="186">
        <f t="shared" si="1"/>
        <v>145.88030033333331</v>
      </c>
    </row>
    <row r="29" spans="1:17">
      <c r="B29" s="14"/>
      <c r="L29" s="74"/>
      <c r="M29" s="74"/>
      <c r="N29" s="74"/>
      <c r="O29" s="74"/>
    </row>
    <row r="30" spans="1:17">
      <c r="B30" s="5" t="s">
        <v>17</v>
      </c>
      <c r="C30" s="6" t="s">
        <v>1</v>
      </c>
      <c r="D30" s="6" t="s">
        <v>5</v>
      </c>
      <c r="E30" s="6" t="s">
        <v>4</v>
      </c>
      <c r="F30" s="6" t="s">
        <v>6</v>
      </c>
      <c r="G30" s="6" t="s">
        <v>2</v>
      </c>
      <c r="H30" s="6" t="s">
        <v>101</v>
      </c>
      <c r="I30" s="6" t="s">
        <v>3</v>
      </c>
      <c r="J30" s="6" t="s">
        <v>7</v>
      </c>
      <c r="K30" s="6" t="s">
        <v>0</v>
      </c>
      <c r="L30" s="75"/>
      <c r="M30" s="75"/>
      <c r="N30" s="75"/>
      <c r="O30" s="75"/>
      <c r="Q30" s="76"/>
    </row>
    <row r="31" spans="1:17">
      <c r="B31" s="3" t="s">
        <v>60</v>
      </c>
      <c r="C31" s="77">
        <v>0.02</v>
      </c>
      <c r="D31" s="77">
        <v>0.04</v>
      </c>
      <c r="E31" s="77">
        <v>0.02</v>
      </c>
      <c r="F31" s="77">
        <v>0.02</v>
      </c>
      <c r="G31" s="77">
        <v>0.04</v>
      </c>
      <c r="H31" s="18">
        <v>0.02</v>
      </c>
      <c r="I31" s="77">
        <v>0.04</v>
      </c>
      <c r="J31" s="18">
        <v>3.5000000000000003E-2</v>
      </c>
      <c r="K31" s="77">
        <v>0.05</v>
      </c>
      <c r="L31" s="75"/>
      <c r="M31" s="75"/>
      <c r="N31" s="75"/>
      <c r="O31" s="75"/>
      <c r="Q31" s="76"/>
    </row>
    <row r="32" spans="1:17">
      <c r="B32" s="3" t="s">
        <v>61</v>
      </c>
      <c r="C32" s="77">
        <v>0.04</v>
      </c>
      <c r="D32" s="77">
        <v>0.06</v>
      </c>
      <c r="E32" s="77">
        <v>0.03</v>
      </c>
      <c r="F32" s="77">
        <v>0.03</v>
      </c>
      <c r="G32" s="77">
        <v>0.06</v>
      </c>
      <c r="H32" s="18">
        <v>0.03</v>
      </c>
      <c r="I32" s="77">
        <v>0.06</v>
      </c>
      <c r="J32" s="18">
        <v>6.5000000000000002E-2</v>
      </c>
      <c r="K32" s="77">
        <v>7.4999999999999997E-2</v>
      </c>
      <c r="L32" s="75"/>
      <c r="M32" s="75"/>
      <c r="N32" s="75"/>
      <c r="O32" s="75"/>
      <c r="Q32" s="76"/>
    </row>
    <row r="33" spans="2:19">
      <c r="B33" s="3" t="s">
        <v>62</v>
      </c>
      <c r="C33" s="77">
        <v>6.5000000000000002E-2</v>
      </c>
      <c r="D33" s="77">
        <v>0.1</v>
      </c>
      <c r="E33" s="77">
        <v>0.05</v>
      </c>
      <c r="F33" s="77">
        <v>0.05</v>
      </c>
      <c r="G33" s="77">
        <v>0.1</v>
      </c>
      <c r="H33" s="18">
        <v>0.05</v>
      </c>
      <c r="I33" s="77">
        <v>0.1</v>
      </c>
      <c r="J33" s="18">
        <v>7.4999999999999997E-2</v>
      </c>
      <c r="K33" s="77">
        <v>0.1</v>
      </c>
      <c r="L33" s="75"/>
      <c r="M33" s="75"/>
      <c r="N33" s="75"/>
      <c r="O33" s="75"/>
      <c r="Q33" s="76"/>
    </row>
    <row r="34" spans="2:19">
      <c r="B34" s="3" t="s">
        <v>9</v>
      </c>
      <c r="C34" s="77">
        <v>0.25</v>
      </c>
      <c r="D34" s="77">
        <v>0.22500000000000001</v>
      </c>
      <c r="E34" s="77">
        <v>0.22500000000000001</v>
      </c>
      <c r="F34" s="77">
        <v>0.22500000000000001</v>
      </c>
      <c r="G34" s="77">
        <v>0.22500000000000001</v>
      </c>
      <c r="H34" s="18">
        <v>0.2</v>
      </c>
      <c r="I34" s="77">
        <v>0.25</v>
      </c>
      <c r="J34" s="18">
        <v>0.2</v>
      </c>
      <c r="K34" s="77">
        <v>0.27500000000000002</v>
      </c>
      <c r="L34" s="75"/>
      <c r="M34" s="75"/>
      <c r="N34" s="75"/>
      <c r="O34" s="75"/>
      <c r="Q34" s="76"/>
    </row>
    <row r="35" spans="2:19">
      <c r="B35" s="3" t="s">
        <v>10</v>
      </c>
      <c r="C35" s="77">
        <v>0.2</v>
      </c>
      <c r="D35" s="77">
        <v>0.15</v>
      </c>
      <c r="E35" s="77">
        <v>0.2</v>
      </c>
      <c r="F35" s="77">
        <v>0.15</v>
      </c>
      <c r="G35" s="77">
        <v>0.1</v>
      </c>
      <c r="H35" s="18">
        <v>0.17499999999999999</v>
      </c>
      <c r="I35" s="77">
        <v>0.1</v>
      </c>
      <c r="J35" s="18">
        <v>0.1</v>
      </c>
      <c r="K35" s="77">
        <v>0.15</v>
      </c>
      <c r="L35" s="75"/>
      <c r="M35" s="75"/>
      <c r="N35" s="75"/>
      <c r="O35" s="75"/>
      <c r="Q35" s="76"/>
    </row>
    <row r="36" spans="2:19">
      <c r="B36" s="3" t="s">
        <v>11</v>
      </c>
      <c r="C36" s="77">
        <v>0.05</v>
      </c>
      <c r="D36" s="77">
        <v>0.15</v>
      </c>
      <c r="E36" s="77">
        <v>7.4999999999999997E-2</v>
      </c>
      <c r="F36" s="77">
        <v>0.15</v>
      </c>
      <c r="G36" s="77">
        <v>7.4999999999999997E-2</v>
      </c>
      <c r="H36" s="18">
        <v>0.15</v>
      </c>
      <c r="I36" s="77">
        <v>0.1</v>
      </c>
      <c r="J36" s="18">
        <v>0.1</v>
      </c>
      <c r="K36" s="77">
        <v>0</v>
      </c>
      <c r="L36" s="75"/>
      <c r="M36" s="75"/>
      <c r="N36" s="75"/>
      <c r="O36" s="75"/>
      <c r="Q36" s="76"/>
    </row>
    <row r="37" spans="2:19">
      <c r="B37" s="3" t="s">
        <v>16</v>
      </c>
      <c r="C37" s="77">
        <v>0.15</v>
      </c>
      <c r="D37" s="77">
        <v>0.1</v>
      </c>
      <c r="E37" s="77">
        <v>0.15</v>
      </c>
      <c r="F37" s="77">
        <v>7.4999999999999997E-2</v>
      </c>
      <c r="G37" s="77">
        <v>0.15</v>
      </c>
      <c r="H37" s="18">
        <v>0.125</v>
      </c>
      <c r="I37" s="77">
        <v>0.15</v>
      </c>
      <c r="J37" s="18">
        <v>0.15</v>
      </c>
      <c r="K37" s="77">
        <v>0.2</v>
      </c>
      <c r="L37" s="75"/>
      <c r="M37" s="75"/>
      <c r="N37" s="75"/>
      <c r="O37" s="75"/>
      <c r="Q37" s="76"/>
    </row>
    <row r="38" spans="2:19">
      <c r="B38" s="3" t="s">
        <v>15</v>
      </c>
      <c r="C38" s="77">
        <v>0.15</v>
      </c>
      <c r="D38" s="77">
        <v>7.4999999999999997E-2</v>
      </c>
      <c r="E38" s="77">
        <v>0.15</v>
      </c>
      <c r="F38" s="77">
        <v>0.1</v>
      </c>
      <c r="G38" s="77">
        <v>0.1</v>
      </c>
      <c r="H38" s="18">
        <v>0.1</v>
      </c>
      <c r="I38" s="77">
        <v>0.15</v>
      </c>
      <c r="J38" s="18">
        <v>0.15</v>
      </c>
      <c r="K38" s="77">
        <v>0.1</v>
      </c>
      <c r="L38" s="75"/>
      <c r="M38" s="75"/>
      <c r="N38" s="75"/>
      <c r="O38" s="75"/>
      <c r="Q38" s="76"/>
    </row>
    <row r="39" spans="2:19">
      <c r="B39" s="7" t="s">
        <v>89</v>
      </c>
      <c r="C39" s="78">
        <v>7.4999999999999997E-2</v>
      </c>
      <c r="D39" s="78">
        <v>0.1</v>
      </c>
      <c r="E39" s="78">
        <v>0.1</v>
      </c>
      <c r="F39" s="78">
        <v>0.2</v>
      </c>
      <c r="G39" s="78">
        <v>0.15</v>
      </c>
      <c r="H39" s="19">
        <v>0.15</v>
      </c>
      <c r="I39" s="78">
        <v>0.05</v>
      </c>
      <c r="J39" s="19">
        <v>0.125</v>
      </c>
      <c r="K39" s="78">
        <v>0.05</v>
      </c>
      <c r="L39" s="75"/>
      <c r="M39" s="75"/>
      <c r="N39" s="75"/>
      <c r="O39" s="75"/>
    </row>
    <row r="40" spans="2:19">
      <c r="B40" s="14"/>
      <c r="C40" s="20">
        <f t="shared" ref="C40:K40" si="2">SUM(C31:C39)</f>
        <v>1</v>
      </c>
      <c r="D40" s="20">
        <f t="shared" si="2"/>
        <v>1</v>
      </c>
      <c r="E40" s="20">
        <f t="shared" si="2"/>
        <v>1</v>
      </c>
      <c r="F40" s="20">
        <f t="shared" si="2"/>
        <v>1</v>
      </c>
      <c r="G40" s="20">
        <f t="shared" si="2"/>
        <v>1</v>
      </c>
      <c r="H40" s="20">
        <f t="shared" si="2"/>
        <v>1</v>
      </c>
      <c r="I40" s="20">
        <f t="shared" si="2"/>
        <v>1</v>
      </c>
      <c r="J40" s="20">
        <f t="shared" si="2"/>
        <v>1</v>
      </c>
      <c r="K40" s="20">
        <f t="shared" si="2"/>
        <v>1</v>
      </c>
      <c r="M40" s="2" t="s">
        <v>13</v>
      </c>
    </row>
    <row r="41" spans="2:19">
      <c r="B41" s="14"/>
      <c r="C41" s="79"/>
      <c r="D41" s="79"/>
      <c r="E41" s="79"/>
      <c r="F41" s="79"/>
      <c r="G41" s="79"/>
      <c r="H41" s="79"/>
      <c r="I41" s="79"/>
      <c r="J41" s="79"/>
      <c r="K41" s="79"/>
      <c r="L41" s="74"/>
      <c r="M41" s="74" t="s">
        <v>13</v>
      </c>
      <c r="N41" s="74"/>
      <c r="O41" s="74"/>
      <c r="P41" s="74"/>
      <c r="Q41" s="74"/>
      <c r="R41" s="74"/>
      <c r="S41" s="74"/>
    </row>
    <row r="42" spans="2:19">
      <c r="B42" s="5" t="s">
        <v>65</v>
      </c>
      <c r="C42" s="6" t="s">
        <v>1</v>
      </c>
      <c r="D42" s="6" t="s">
        <v>5</v>
      </c>
      <c r="E42" s="6" t="s">
        <v>4</v>
      </c>
      <c r="F42" s="6" t="s">
        <v>6</v>
      </c>
      <c r="G42" s="6" t="s">
        <v>2</v>
      </c>
      <c r="H42" s="6" t="s">
        <v>101</v>
      </c>
      <c r="I42" s="6" t="s">
        <v>3</v>
      </c>
      <c r="J42" s="6" t="s">
        <v>7</v>
      </c>
      <c r="K42" s="6" t="s">
        <v>0</v>
      </c>
      <c r="L42" s="80"/>
      <c r="M42" s="80"/>
      <c r="N42" s="80"/>
      <c r="O42" s="80"/>
      <c r="P42" s="80"/>
      <c r="Q42" s="80"/>
      <c r="R42" s="80"/>
      <c r="S42" s="80"/>
    </row>
    <row r="43" spans="2:19">
      <c r="B43" s="3" t="s">
        <v>60</v>
      </c>
      <c r="C43" s="187">
        <f>C19*C31</f>
        <v>18.497333333333334</v>
      </c>
      <c r="D43" s="187">
        <f t="shared" ref="D43:K43" si="3">D19*D31</f>
        <v>43.406666666666673</v>
      </c>
      <c r="E43" s="187">
        <f t="shared" si="3"/>
        <v>34.692</v>
      </c>
      <c r="F43" s="187">
        <f t="shared" si="3"/>
        <v>20.472000000000001</v>
      </c>
      <c r="G43" s="187">
        <f t="shared" si="3"/>
        <v>40.774666666666668</v>
      </c>
      <c r="H43" s="187">
        <f t="shared" si="3"/>
        <v>32.17133333333333</v>
      </c>
      <c r="I43" s="187">
        <f t="shared" si="3"/>
        <v>45.381333333333345</v>
      </c>
      <c r="J43" s="187">
        <f t="shared" si="3"/>
        <v>121.93533333333335</v>
      </c>
      <c r="K43" s="187">
        <f t="shared" si="3"/>
        <v>32.273333333333333</v>
      </c>
      <c r="L43" s="80"/>
      <c r="M43" s="80"/>
      <c r="N43" s="80"/>
      <c r="O43" s="80"/>
      <c r="P43" s="80"/>
      <c r="Q43" s="80"/>
      <c r="R43" s="80"/>
      <c r="S43" s="80"/>
    </row>
    <row r="44" spans="2:19">
      <c r="B44" s="3" t="s">
        <v>61</v>
      </c>
      <c r="C44" s="187">
        <f t="shared" ref="C44:K45" si="4">C20*C32</f>
        <v>50.078222222222223</v>
      </c>
      <c r="D44" s="187">
        <f t="shared" si="4"/>
        <v>87.213333333333338</v>
      </c>
      <c r="E44" s="187">
        <f t="shared" si="4"/>
        <v>74.561333333333337</v>
      </c>
      <c r="F44" s="187">
        <f t="shared" si="4"/>
        <v>32.674666666666674</v>
      </c>
      <c r="G44" s="187">
        <f t="shared" si="4"/>
        <v>84.73599999999999</v>
      </c>
      <c r="H44" s="187">
        <f t="shared" si="4"/>
        <v>70.386666666666656</v>
      </c>
      <c r="I44" s="187">
        <f t="shared" si="4"/>
        <v>91.202666666666673</v>
      </c>
      <c r="J44" s="187">
        <f t="shared" si="4"/>
        <v>308.75288888888889</v>
      </c>
      <c r="K44" s="187">
        <f t="shared" si="4"/>
        <v>61.019999999999989</v>
      </c>
      <c r="L44" s="80"/>
      <c r="M44" s="80"/>
      <c r="N44" s="80"/>
      <c r="O44" s="80"/>
      <c r="P44" s="80"/>
      <c r="Q44" s="80"/>
      <c r="R44" s="80"/>
      <c r="S44" s="80"/>
    </row>
    <row r="45" spans="2:19">
      <c r="B45" s="3" t="s">
        <v>62</v>
      </c>
      <c r="C45" s="187">
        <f t="shared" si="4"/>
        <v>107.52906666666668</v>
      </c>
      <c r="D45" s="187">
        <f t="shared" si="4"/>
        <v>238.4906666666667</v>
      </c>
      <c r="E45" s="187">
        <f t="shared" si="4"/>
        <v>205.97333333333333</v>
      </c>
      <c r="F45" s="187">
        <f t="shared" si="4"/>
        <v>51.314666666666668</v>
      </c>
      <c r="G45" s="187">
        <f t="shared" si="4"/>
        <v>199.90933333333336</v>
      </c>
      <c r="H45" s="187">
        <f t="shared" si="4"/>
        <v>171.49600000000004</v>
      </c>
      <c r="I45" s="187">
        <f t="shared" si="4"/>
        <v>220.75733333333335</v>
      </c>
      <c r="J45" s="187">
        <f t="shared" si="4"/>
        <v>426.64800000000002</v>
      </c>
      <c r="K45" s="187">
        <f t="shared" si="4"/>
        <v>113.33866666666668</v>
      </c>
      <c r="L45" s="80"/>
      <c r="M45" s="80"/>
      <c r="N45" s="80"/>
      <c r="O45" s="80"/>
      <c r="P45" s="80"/>
      <c r="Q45" s="80"/>
      <c r="R45" s="80"/>
      <c r="S45" s="80"/>
    </row>
    <row r="46" spans="2:19">
      <c r="B46" s="3" t="s">
        <v>9</v>
      </c>
      <c r="C46" s="187">
        <f>SUM(C22:C23)*C34</f>
        <v>739.8555555555555</v>
      </c>
      <c r="D46" s="187">
        <f t="shared" ref="D46:J46" si="5">SUM(D22:D23)*D34</f>
        <v>941.23</v>
      </c>
      <c r="E46" s="187">
        <f t="shared" si="5"/>
        <v>1411.0549999999996</v>
      </c>
      <c r="F46" s="187">
        <f t="shared" si="5"/>
        <v>314.86500000000001</v>
      </c>
      <c r="G46" s="187">
        <f t="shared" si="5"/>
        <v>705.83500000000004</v>
      </c>
      <c r="H46" s="187">
        <f t="shared" si="5"/>
        <v>1031.2266666666667</v>
      </c>
      <c r="I46" s="187">
        <f t="shared" si="5"/>
        <v>826.12777777777762</v>
      </c>
      <c r="J46" s="187">
        <f t="shared" si="5"/>
        <v>1701.0266666666666</v>
      </c>
      <c r="K46" s="187">
        <f>SUM(K22:K23)*K34</f>
        <v>476.85611111111115</v>
      </c>
      <c r="L46" s="80"/>
      <c r="M46" s="80"/>
      <c r="N46" s="80"/>
      <c r="O46" s="80"/>
      <c r="P46" s="80"/>
      <c r="Q46" s="80"/>
      <c r="R46" s="80"/>
      <c r="S46" s="80"/>
    </row>
    <row r="47" spans="2:19">
      <c r="B47" s="3" t="s">
        <v>10</v>
      </c>
      <c r="C47" s="187">
        <f>C24*C35</f>
        <v>319.5555555555556</v>
      </c>
      <c r="D47" s="187">
        <f t="shared" ref="D47:K47" si="6">D24*D35</f>
        <v>347</v>
      </c>
      <c r="E47" s="187">
        <f t="shared" si="6"/>
        <v>611.33333333333337</v>
      </c>
      <c r="F47" s="187">
        <f t="shared" si="6"/>
        <v>184.33333333333334</v>
      </c>
      <c r="G47" s="187">
        <f t="shared" si="6"/>
        <v>159.11111111111111</v>
      </c>
      <c r="H47" s="187">
        <f t="shared" si="6"/>
        <v>790.41666666666663</v>
      </c>
      <c r="I47" s="187">
        <f t="shared" si="6"/>
        <v>134.66666666666669</v>
      </c>
      <c r="J47" s="187">
        <f t="shared" si="6"/>
        <v>584</v>
      </c>
      <c r="K47" s="187">
        <f t="shared" si="6"/>
        <v>144.33333333333334</v>
      </c>
      <c r="L47" s="80"/>
      <c r="M47" s="80"/>
      <c r="N47" s="80"/>
      <c r="O47" s="80"/>
      <c r="P47" s="80"/>
      <c r="Q47" s="80"/>
      <c r="R47" s="80"/>
      <c r="S47" s="80"/>
    </row>
    <row r="48" spans="2:19">
      <c r="B48" s="3" t="s">
        <v>11</v>
      </c>
      <c r="C48" s="187">
        <f t="shared" ref="C48:K51" si="7">C25*C36</f>
        <v>8.6666666666666661</v>
      </c>
      <c r="D48" s="187">
        <f t="shared" si="7"/>
        <v>450.99999999999994</v>
      </c>
      <c r="E48" s="187">
        <f t="shared" si="7"/>
        <v>74</v>
      </c>
      <c r="F48" s="187">
        <f t="shared" si="7"/>
        <v>219.99999999999997</v>
      </c>
      <c r="G48" s="187">
        <f t="shared" si="7"/>
        <v>61.999999999999993</v>
      </c>
      <c r="H48" s="187">
        <f t="shared" si="7"/>
        <v>831.99999999999989</v>
      </c>
      <c r="I48" s="187">
        <f t="shared" si="7"/>
        <v>160</v>
      </c>
      <c r="J48" s="187">
        <f t="shared" si="7"/>
        <v>1252.6666666666667</v>
      </c>
      <c r="K48" s="183">
        <f>K25*K36</f>
        <v>0</v>
      </c>
      <c r="L48" s="80"/>
      <c r="M48" s="80"/>
      <c r="N48" s="80"/>
      <c r="O48" s="80"/>
      <c r="P48" s="80"/>
      <c r="Q48" s="80"/>
      <c r="R48" s="80"/>
      <c r="S48" s="80"/>
    </row>
    <row r="49" spans="2:19">
      <c r="B49" s="3" t="s">
        <v>16</v>
      </c>
      <c r="C49" s="187">
        <f t="shared" si="7"/>
        <v>375.7</v>
      </c>
      <c r="D49" s="187">
        <f t="shared" si="7"/>
        <v>300.20499999999998</v>
      </c>
      <c r="E49" s="187">
        <f t="shared" si="7"/>
        <v>440.52750000000003</v>
      </c>
      <c r="F49" s="187">
        <f t="shared" si="7"/>
        <v>156.23375000000001</v>
      </c>
      <c r="G49" s="187">
        <f t="shared" si="7"/>
        <v>490.28999999999996</v>
      </c>
      <c r="H49" s="187">
        <f t="shared" si="7"/>
        <v>338.96249999999998</v>
      </c>
      <c r="I49" s="187">
        <f t="shared" si="7"/>
        <v>497.22749999999996</v>
      </c>
      <c r="J49" s="187">
        <f t="shared" si="7"/>
        <v>614.41999999999996</v>
      </c>
      <c r="K49" s="187">
        <f t="shared" si="7"/>
        <v>613.74000000000012</v>
      </c>
      <c r="L49" s="80"/>
      <c r="M49" s="80"/>
      <c r="N49" s="80"/>
      <c r="O49" s="80"/>
      <c r="P49" s="80"/>
      <c r="Q49" s="80"/>
      <c r="R49" s="80"/>
      <c r="S49" s="80"/>
    </row>
    <row r="50" spans="2:19">
      <c r="B50" s="3" t="s">
        <v>15</v>
      </c>
      <c r="C50" s="187">
        <f t="shared" si="7"/>
        <v>416.59246718934452</v>
      </c>
      <c r="D50" s="187">
        <f t="shared" si="7"/>
        <v>190.95245003861234</v>
      </c>
      <c r="E50" s="187">
        <f t="shared" si="7"/>
        <v>396.27411290052692</v>
      </c>
      <c r="F50" s="187">
        <f t="shared" si="7"/>
        <v>131.4864723764903</v>
      </c>
      <c r="G50" s="187">
        <f t="shared" si="7"/>
        <v>237.57408333518489</v>
      </c>
      <c r="H50" s="187">
        <f t="shared" si="7"/>
        <v>237.04940121971364</v>
      </c>
      <c r="I50" s="187">
        <f t="shared" si="7"/>
        <v>342.24807048028583</v>
      </c>
      <c r="J50" s="187">
        <f t="shared" si="7"/>
        <v>329.6618627897513</v>
      </c>
      <c r="K50" s="187">
        <f t="shared" si="7"/>
        <v>226.03170005007951</v>
      </c>
      <c r="L50" s="80"/>
      <c r="M50" s="80"/>
      <c r="N50" s="80"/>
      <c r="O50" s="80"/>
      <c r="P50" s="80"/>
      <c r="Q50" s="80"/>
      <c r="R50" s="80"/>
      <c r="S50" s="80"/>
    </row>
    <row r="51" spans="2:19">
      <c r="B51" s="7" t="s">
        <v>89</v>
      </c>
      <c r="C51" s="188">
        <f t="shared" si="7"/>
        <v>17.427446249999999</v>
      </c>
      <c r="D51" s="188">
        <f t="shared" si="7"/>
        <v>205.02647000000002</v>
      </c>
      <c r="E51" s="188">
        <f t="shared" si="7"/>
        <v>64.203443333333325</v>
      </c>
      <c r="F51" s="188">
        <f t="shared" si="7"/>
        <v>403.21980000000002</v>
      </c>
      <c r="G51" s="188">
        <f t="shared" si="7"/>
        <v>183.93645249999997</v>
      </c>
      <c r="H51" s="188">
        <f t="shared" si="7"/>
        <v>414.4714075</v>
      </c>
      <c r="I51" s="188">
        <f t="shared" si="7"/>
        <v>31.225150725000006</v>
      </c>
      <c r="J51" s="188">
        <f t="shared" si="7"/>
        <v>1512.1378201875</v>
      </c>
      <c r="K51" s="188">
        <f t="shared" si="7"/>
        <v>7.2940150166666662</v>
      </c>
      <c r="L51" s="80"/>
      <c r="M51" s="80"/>
      <c r="N51" s="80"/>
      <c r="O51" s="80"/>
      <c r="P51" s="80"/>
      <c r="Q51" s="80"/>
      <c r="R51" s="80"/>
      <c r="S51" s="80"/>
    </row>
    <row r="52" spans="2:19">
      <c r="B52" s="3" t="s">
        <v>55</v>
      </c>
      <c r="C52" s="190">
        <f t="shared" ref="C52:K52" si="8">SUM(C43:C51)</f>
        <v>2053.9023134393447</v>
      </c>
      <c r="D52" s="190">
        <f t="shared" si="8"/>
        <v>2804.524586705279</v>
      </c>
      <c r="E52" s="190">
        <f t="shared" si="8"/>
        <v>3312.6200562338604</v>
      </c>
      <c r="F52" s="190">
        <f t="shared" si="8"/>
        <v>1514.599689043157</v>
      </c>
      <c r="G52" s="190">
        <f t="shared" si="8"/>
        <v>2164.1666469462962</v>
      </c>
      <c r="H52" s="190">
        <f t="shared" si="8"/>
        <v>3918.1806420530474</v>
      </c>
      <c r="I52" s="190">
        <f t="shared" si="8"/>
        <v>2348.8364989830634</v>
      </c>
      <c r="J52" s="190">
        <f t="shared" si="8"/>
        <v>6851.2492385328078</v>
      </c>
      <c r="K52" s="190">
        <f t="shared" si="8"/>
        <v>1674.8871595111907</v>
      </c>
    </row>
    <row r="54" spans="2:19">
      <c r="B54" s="14"/>
      <c r="C54" s="4"/>
      <c r="D54" s="4"/>
      <c r="E54" s="4"/>
      <c r="F54" s="4"/>
      <c r="G54" s="4"/>
      <c r="H54" s="4"/>
      <c r="I54" s="4"/>
      <c r="J54" s="4"/>
      <c r="K54" s="4"/>
    </row>
    <row r="55" spans="2:19">
      <c r="C55" s="268"/>
      <c r="D55" s="268"/>
      <c r="E55" s="268"/>
      <c r="F55" s="268"/>
      <c r="G55" s="268"/>
      <c r="H55" s="268"/>
      <c r="I55" s="268"/>
      <c r="J55" s="268"/>
      <c r="K55" s="268"/>
    </row>
    <row r="56" spans="2:19">
      <c r="C56" s="268"/>
      <c r="D56" s="268"/>
      <c r="E56" s="268"/>
      <c r="F56" s="268"/>
      <c r="G56" s="268"/>
      <c r="H56" s="268"/>
      <c r="I56" s="268"/>
      <c r="J56" s="268"/>
      <c r="K56" s="268"/>
    </row>
    <row r="57" spans="2:19">
      <c r="C57" s="268"/>
      <c r="D57" s="268"/>
      <c r="E57" s="268"/>
      <c r="F57" s="268"/>
      <c r="G57" s="268"/>
      <c r="H57" s="268"/>
      <c r="I57" s="268"/>
      <c r="J57" s="268"/>
      <c r="K57" s="268"/>
    </row>
    <row r="58" spans="2:19">
      <c r="C58" s="268"/>
      <c r="D58" s="268"/>
      <c r="E58" s="268"/>
      <c r="F58" s="268"/>
      <c r="G58" s="268"/>
      <c r="H58" s="268"/>
      <c r="I58" s="268"/>
      <c r="J58" s="268"/>
      <c r="K58" s="268"/>
    </row>
    <row r="59" spans="2:19">
      <c r="C59" s="268"/>
      <c r="D59" s="268"/>
      <c r="E59" s="268"/>
      <c r="F59" s="268"/>
      <c r="G59" s="268"/>
      <c r="H59" s="268"/>
      <c r="I59" s="268"/>
      <c r="J59" s="268"/>
      <c r="K59" s="268"/>
    </row>
    <row r="60" spans="2:19">
      <c r="C60" s="268"/>
      <c r="D60" s="268"/>
      <c r="E60" s="268"/>
      <c r="F60" s="268"/>
      <c r="G60" s="268"/>
      <c r="H60" s="268"/>
      <c r="I60" s="268"/>
      <c r="J60" s="268"/>
      <c r="K60" s="268"/>
    </row>
    <row r="61" spans="2:19">
      <c r="C61" s="268"/>
      <c r="D61" s="268"/>
      <c r="E61" s="268"/>
      <c r="F61" s="268"/>
      <c r="G61" s="268"/>
      <c r="H61" s="268"/>
      <c r="I61" s="268"/>
      <c r="J61" s="268"/>
      <c r="K61" s="268"/>
    </row>
    <row r="62" spans="2:19">
      <c r="C62" s="268"/>
      <c r="D62" s="268"/>
      <c r="E62" s="268"/>
      <c r="F62" s="268"/>
      <c r="G62" s="268"/>
      <c r="H62" s="268"/>
      <c r="I62" s="268"/>
      <c r="J62" s="268"/>
      <c r="K62" s="268"/>
    </row>
    <row r="63" spans="2:19">
      <c r="C63" s="268"/>
      <c r="D63" s="268"/>
      <c r="E63" s="268"/>
      <c r="F63" s="268"/>
      <c r="G63" s="268"/>
      <c r="H63" s="268"/>
      <c r="I63" s="268"/>
      <c r="J63" s="268"/>
      <c r="K63" s="268"/>
    </row>
    <row r="64" spans="2:19">
      <c r="B64" s="269"/>
      <c r="C64" s="268"/>
      <c r="D64" s="268"/>
      <c r="E64" s="268"/>
      <c r="F64" s="268"/>
      <c r="G64" s="268"/>
      <c r="H64" s="268"/>
      <c r="I64" s="268"/>
      <c r="J64" s="268"/>
      <c r="K64" s="268"/>
    </row>
    <row r="65" spans="2:11">
      <c r="C65" s="268"/>
      <c r="D65" s="268"/>
      <c r="E65" s="268"/>
      <c r="F65" s="268"/>
      <c r="G65" s="268"/>
      <c r="H65" s="268"/>
      <c r="I65" s="268"/>
      <c r="J65" s="268"/>
      <c r="K65" s="268"/>
    </row>
    <row r="67" spans="2:11">
      <c r="C67" s="21"/>
      <c r="D67" s="21"/>
      <c r="E67" s="21"/>
      <c r="F67" s="21"/>
      <c r="G67" s="21"/>
      <c r="H67" s="21"/>
      <c r="I67" s="21"/>
      <c r="J67" s="21"/>
      <c r="K67" s="21"/>
    </row>
    <row r="68" spans="2:11">
      <c r="B68" s="14"/>
      <c r="C68" s="4"/>
      <c r="D68" s="4"/>
      <c r="E68" s="4"/>
      <c r="F68" s="4"/>
      <c r="G68" s="4"/>
      <c r="H68" s="4"/>
      <c r="I68" s="4"/>
      <c r="J68" s="4"/>
      <c r="K68" s="4"/>
    </row>
    <row r="69" spans="2:11">
      <c r="C69" s="21"/>
      <c r="D69" s="21"/>
      <c r="E69" s="21"/>
      <c r="F69" s="21"/>
      <c r="G69" s="21"/>
      <c r="H69" s="21"/>
      <c r="I69" s="21"/>
      <c r="J69" s="21"/>
      <c r="K69" s="21"/>
    </row>
    <row r="70" spans="2:11">
      <c r="C70" s="21"/>
      <c r="D70" s="21"/>
      <c r="E70" s="21"/>
      <c r="F70" s="21"/>
      <c r="G70" s="21"/>
      <c r="H70" s="21"/>
      <c r="I70" s="21"/>
      <c r="J70" s="21"/>
      <c r="K70" s="21"/>
    </row>
    <row r="71" spans="2:11">
      <c r="C71" s="21"/>
      <c r="D71" s="21"/>
      <c r="E71" s="21"/>
      <c r="F71" s="21"/>
      <c r="G71" s="21"/>
      <c r="H71" s="21"/>
      <c r="I71" s="21"/>
      <c r="J71" s="21"/>
      <c r="K71" s="21"/>
    </row>
    <row r="72" spans="2:11">
      <c r="C72" s="21"/>
      <c r="D72" s="21"/>
      <c r="E72" s="21"/>
      <c r="F72" s="21"/>
      <c r="G72" s="21"/>
      <c r="H72" s="21"/>
      <c r="I72" s="21"/>
      <c r="J72" s="21"/>
      <c r="K72" s="21"/>
    </row>
    <row r="73" spans="2:11">
      <c r="C73" s="21"/>
      <c r="D73" s="21"/>
      <c r="E73" s="21"/>
      <c r="F73" s="21"/>
      <c r="G73" s="21"/>
      <c r="H73" s="21"/>
      <c r="I73" s="21"/>
      <c r="J73" s="21"/>
      <c r="K73" s="21"/>
    </row>
    <row r="74" spans="2:11">
      <c r="C74" s="21"/>
      <c r="D74" s="21"/>
      <c r="E74" s="21"/>
      <c r="F74" s="21"/>
      <c r="G74" s="21"/>
      <c r="H74" s="21"/>
      <c r="I74" s="21"/>
      <c r="J74" s="21"/>
      <c r="K74" s="21"/>
    </row>
    <row r="75" spans="2:11">
      <c r="C75" s="21"/>
      <c r="D75" s="21"/>
      <c r="E75" s="21"/>
      <c r="F75" s="21"/>
      <c r="G75" s="21"/>
      <c r="H75" s="21"/>
      <c r="I75" s="21"/>
      <c r="J75" s="21"/>
      <c r="K75" s="21"/>
    </row>
    <row r="76" spans="2:11">
      <c r="C76" s="21"/>
      <c r="D76" s="21"/>
      <c r="E76" s="21"/>
      <c r="F76" s="21"/>
      <c r="G76" s="21"/>
      <c r="H76" s="21"/>
      <c r="I76" s="21"/>
      <c r="J76" s="21"/>
      <c r="K76" s="21"/>
    </row>
    <row r="77" spans="2:11">
      <c r="C77" s="21"/>
      <c r="D77" s="21"/>
      <c r="E77" s="21"/>
      <c r="F77" s="21"/>
      <c r="G77" s="21"/>
      <c r="H77" s="21"/>
      <c r="I77" s="21"/>
      <c r="J77" s="21"/>
      <c r="K77" s="21"/>
    </row>
    <row r="78" spans="2:11">
      <c r="B78" s="14"/>
      <c r="C78" s="21"/>
      <c r="D78" s="21"/>
      <c r="E78" s="21"/>
      <c r="F78" s="21"/>
      <c r="G78" s="21"/>
      <c r="H78" s="21"/>
      <c r="I78" s="21"/>
      <c r="J78" s="21"/>
      <c r="K78" s="21"/>
    </row>
    <row r="85" spans="2:2">
      <c r="B85" s="2"/>
    </row>
    <row r="86" spans="2:2">
      <c r="B86" s="2"/>
    </row>
    <row r="87" spans="2:2">
      <c r="B87" s="2"/>
    </row>
    <row r="88" spans="2:2">
      <c r="B88" s="2"/>
    </row>
    <row r="89" spans="2:2">
      <c r="B89" s="2"/>
    </row>
    <row r="90" spans="2:2">
      <c r="B90" s="2"/>
    </row>
    <row r="91" spans="2:2">
      <c r="B91" s="2"/>
    </row>
    <row r="92" spans="2:2">
      <c r="B92" s="2"/>
    </row>
    <row r="93" spans="2:2">
      <c r="B93" s="2"/>
    </row>
    <row r="94" spans="2:2">
      <c r="B94" s="2"/>
    </row>
    <row r="95" spans="2:2">
      <c r="B95" s="2"/>
    </row>
    <row r="96" spans="2:2">
      <c r="B96" s="2"/>
    </row>
    <row r="97" spans="2:2">
      <c r="B97" s="2"/>
    </row>
    <row r="98" spans="2:2">
      <c r="B98" s="2"/>
    </row>
    <row r="99" spans="2:2">
      <c r="B99" s="2"/>
    </row>
    <row r="100" spans="2:2">
      <c r="B100" s="2"/>
    </row>
    <row r="101" spans="2:2">
      <c r="B101" s="2"/>
    </row>
    <row r="102" spans="2:2">
      <c r="B102" s="2"/>
    </row>
    <row r="103" spans="2:2">
      <c r="B103" s="2"/>
    </row>
    <row r="104" spans="2:2">
      <c r="B104" s="2"/>
    </row>
    <row r="105" spans="2:2">
      <c r="B105" s="2"/>
    </row>
    <row r="106" spans="2:2">
      <c r="B106" s="2"/>
    </row>
    <row r="107" spans="2:2">
      <c r="B107" s="2"/>
    </row>
    <row r="108" spans="2:2">
      <c r="B108" s="2"/>
    </row>
    <row r="109" spans="2:2">
      <c r="B109" s="2"/>
    </row>
    <row r="110" spans="2:2">
      <c r="B110" s="2"/>
    </row>
    <row r="111" spans="2:2">
      <c r="B111" s="2"/>
    </row>
    <row r="112" spans="2:2">
      <c r="B112" s="2"/>
    </row>
    <row r="113" spans="2:2">
      <c r="B113" s="2"/>
    </row>
    <row r="114" spans="2:2">
      <c r="B114" s="2"/>
    </row>
    <row r="115" spans="2:2">
      <c r="B115" s="2"/>
    </row>
    <row r="116" spans="2:2">
      <c r="B116" s="2"/>
    </row>
    <row r="117" spans="2:2">
      <c r="B117" s="2"/>
    </row>
    <row r="118" spans="2:2">
      <c r="B118" s="2"/>
    </row>
    <row r="119" spans="2:2">
      <c r="B119" s="2"/>
    </row>
    <row r="120" spans="2:2">
      <c r="B120" s="2"/>
    </row>
    <row r="121" spans="2:2">
      <c r="B121" s="2"/>
    </row>
    <row r="122" spans="2:2">
      <c r="B122" s="2"/>
    </row>
    <row r="123" spans="2:2">
      <c r="B123" s="2"/>
    </row>
    <row r="124" spans="2:2">
      <c r="B124" s="2"/>
    </row>
    <row r="125" spans="2:2">
      <c r="B125" s="2"/>
    </row>
    <row r="126" spans="2:2">
      <c r="B126" s="2"/>
    </row>
    <row r="127" spans="2:2">
      <c r="B127" s="2"/>
    </row>
    <row r="128" spans="2:2">
      <c r="B128" s="2"/>
    </row>
    <row r="129" spans="2:2">
      <c r="B129" s="2"/>
    </row>
    <row r="130" spans="2:2">
      <c r="B130" s="2"/>
    </row>
    <row r="131" spans="2:2">
      <c r="B131" s="2"/>
    </row>
    <row r="132" spans="2:2">
      <c r="B132" s="2"/>
    </row>
    <row r="133" spans="2:2">
      <c r="B133" s="2"/>
    </row>
    <row r="134" spans="2:2">
      <c r="B134" s="2"/>
    </row>
    <row r="135" spans="2:2">
      <c r="B135" s="2"/>
    </row>
    <row r="136" spans="2:2">
      <c r="B136" s="2"/>
    </row>
    <row r="137" spans="2:2">
      <c r="B137" s="2"/>
    </row>
    <row r="138" spans="2:2">
      <c r="B138" s="2"/>
    </row>
    <row r="139" spans="2:2">
      <c r="B139" s="2"/>
    </row>
    <row r="140" spans="2:2">
      <c r="B140" s="2"/>
    </row>
    <row r="141" spans="2:2">
      <c r="B141" s="2"/>
    </row>
    <row r="142" spans="2:2">
      <c r="B142" s="2"/>
    </row>
    <row r="143" spans="2:2">
      <c r="B143" s="2"/>
    </row>
    <row r="144" spans="2:2">
      <c r="B144" s="2"/>
    </row>
    <row r="145" spans="2:2">
      <c r="B145" s="2"/>
    </row>
    <row r="146" spans="2:2">
      <c r="B146" s="2"/>
    </row>
    <row r="147" spans="2:2">
      <c r="B147" s="2"/>
    </row>
    <row r="148" spans="2:2">
      <c r="B148" s="2"/>
    </row>
    <row r="149" spans="2:2">
      <c r="B149" s="2"/>
    </row>
    <row r="150" spans="2:2">
      <c r="B150" s="2"/>
    </row>
    <row r="151" spans="2:2">
      <c r="B151" s="2"/>
    </row>
    <row r="152" spans="2:2">
      <c r="B152" s="2"/>
    </row>
    <row r="153" spans="2:2">
      <c r="B153" s="2"/>
    </row>
    <row r="154" spans="2:2">
      <c r="B154" s="2"/>
    </row>
    <row r="155" spans="2:2">
      <c r="B155" s="2"/>
    </row>
    <row r="156" spans="2:2">
      <c r="B156" s="2"/>
    </row>
    <row r="157" spans="2:2">
      <c r="B157" s="2"/>
    </row>
    <row r="158" spans="2:2">
      <c r="B158" s="2"/>
    </row>
    <row r="159" spans="2:2">
      <c r="B159" s="2"/>
    </row>
    <row r="160" spans="2:2">
      <c r="B160" s="2"/>
    </row>
    <row r="161" spans="2:2">
      <c r="B161" s="2"/>
    </row>
    <row r="162" spans="2:2">
      <c r="B162" s="2"/>
    </row>
    <row r="163" spans="2:2">
      <c r="B163" s="2"/>
    </row>
    <row r="164" spans="2:2">
      <c r="B164" s="2"/>
    </row>
    <row r="165" spans="2:2">
      <c r="B165" s="2"/>
    </row>
    <row r="166" spans="2:2">
      <c r="B166" s="2"/>
    </row>
    <row r="167" spans="2:2">
      <c r="B167" s="2"/>
    </row>
    <row r="168" spans="2:2">
      <c r="B168" s="2"/>
    </row>
    <row r="169" spans="2:2">
      <c r="B169" s="2"/>
    </row>
    <row r="170" spans="2:2">
      <c r="B170" s="2"/>
    </row>
    <row r="171" spans="2:2">
      <c r="B171" s="2"/>
    </row>
    <row r="172" spans="2:2">
      <c r="B172" s="2"/>
    </row>
    <row r="173" spans="2:2">
      <c r="B173" s="2"/>
    </row>
    <row r="174" spans="2:2">
      <c r="B174" s="2"/>
    </row>
    <row r="175" spans="2:2">
      <c r="B175" s="2"/>
    </row>
    <row r="176" spans="2:2">
      <c r="B176" s="2"/>
    </row>
    <row r="177" spans="2:2">
      <c r="B177" s="2"/>
    </row>
    <row r="178" spans="2:2">
      <c r="B178" s="2"/>
    </row>
    <row r="179" spans="2:2">
      <c r="B179" s="2"/>
    </row>
    <row r="180" spans="2:2">
      <c r="B180" s="2"/>
    </row>
    <row r="181" spans="2:2">
      <c r="B181" s="2"/>
    </row>
    <row r="182" spans="2:2">
      <c r="B182" s="2"/>
    </row>
    <row r="183" spans="2:2">
      <c r="B183" s="2"/>
    </row>
    <row r="184" spans="2:2">
      <c r="B184" s="2"/>
    </row>
    <row r="185" spans="2:2">
      <c r="B185" s="2"/>
    </row>
    <row r="186" spans="2:2">
      <c r="B186" s="2"/>
    </row>
    <row r="187" spans="2:2">
      <c r="B187" s="2"/>
    </row>
    <row r="188" spans="2:2">
      <c r="B188" s="2"/>
    </row>
    <row r="189" spans="2:2">
      <c r="B189" s="2"/>
    </row>
    <row r="190" spans="2:2">
      <c r="B190" s="2"/>
    </row>
    <row r="191" spans="2:2">
      <c r="B191" s="2"/>
    </row>
    <row r="192" spans="2:2">
      <c r="B192" s="2"/>
    </row>
    <row r="193" spans="2:2">
      <c r="B193" s="2"/>
    </row>
    <row r="194" spans="2:2">
      <c r="B194" s="2"/>
    </row>
    <row r="195" spans="2:2">
      <c r="B195" s="2"/>
    </row>
    <row r="196" spans="2:2">
      <c r="B196" s="2"/>
    </row>
    <row r="197" spans="2:2">
      <c r="B197" s="2"/>
    </row>
    <row r="198" spans="2:2">
      <c r="B198" s="2"/>
    </row>
    <row r="199" spans="2:2">
      <c r="B199" s="2"/>
    </row>
    <row r="200" spans="2:2">
      <c r="B200" s="2"/>
    </row>
    <row r="201" spans="2:2">
      <c r="B201" s="2"/>
    </row>
    <row r="202" spans="2:2">
      <c r="B202" s="2"/>
    </row>
    <row r="203" spans="2:2">
      <c r="B203" s="2"/>
    </row>
    <row r="204" spans="2:2">
      <c r="B204" s="2"/>
    </row>
    <row r="205" spans="2:2">
      <c r="B205" s="2"/>
    </row>
    <row r="206" spans="2:2">
      <c r="B206" s="2"/>
    </row>
    <row r="207" spans="2:2">
      <c r="B207" s="2"/>
    </row>
    <row r="210" spans="2:2">
      <c r="B210" s="2"/>
    </row>
    <row r="211" spans="2:2">
      <c r="B211" s="2"/>
    </row>
    <row r="212" spans="2:2">
      <c r="B212" s="2"/>
    </row>
    <row r="213" spans="2:2">
      <c r="B213" s="2"/>
    </row>
    <row r="214" spans="2:2">
      <c r="B214" s="2"/>
    </row>
    <row r="215" spans="2:2">
      <c r="B215" s="2"/>
    </row>
    <row r="222" spans="2:2">
      <c r="B222" s="2"/>
    </row>
    <row r="229" spans="2:2">
      <c r="B229" s="2"/>
    </row>
    <row r="230" spans="2:2">
      <c r="B230" s="2"/>
    </row>
    <row r="231" spans="2:2">
      <c r="B231" s="2"/>
    </row>
    <row r="238" spans="2:2">
      <c r="B238" s="2"/>
    </row>
    <row r="245" spans="2:2">
      <c r="B245" s="2"/>
    </row>
    <row r="252" spans="2:2">
      <c r="B252" s="2"/>
    </row>
    <row r="261" spans="2:2">
      <c r="B261" s="2"/>
    </row>
    <row r="268" spans="2:2">
      <c r="B268" s="2"/>
    </row>
    <row r="275" spans="2:2">
      <c r="B275" s="2"/>
    </row>
    <row r="284" spans="2:2">
      <c r="B284" s="2"/>
    </row>
    <row r="291" spans="2:2">
      <c r="B291" s="2"/>
    </row>
    <row r="298" spans="2:2">
      <c r="B298" s="2"/>
    </row>
    <row r="305" spans="2:2">
      <c r="B305" s="2"/>
    </row>
    <row r="307" spans="2:2">
      <c r="B307" s="2"/>
    </row>
    <row r="314" spans="2:2">
      <c r="B314" s="2"/>
    </row>
    <row r="321" spans="2:2">
      <c r="B321" s="2"/>
    </row>
  </sheetData>
  <mergeCells count="2">
    <mergeCell ref="B2:K2"/>
    <mergeCell ref="B4:K4"/>
  </mergeCells>
  <conditionalFormatting sqref="C31:K39">
    <cfRule type="cellIs" dxfId="7" priority="4" stopIfTrue="1" operator="equal">
      <formula>"NA"</formula>
    </cfRule>
  </conditionalFormatting>
  <conditionalFormatting sqref="C43:K47 C48:J48 C49:K51">
    <cfRule type="cellIs" dxfId="6" priority="1" stopIfTrue="1" operator="equal">
      <formula>0</formula>
    </cfRule>
  </conditionalFormatting>
  <conditionalFormatting sqref="C55:K65 C69:K78">
    <cfRule type="cellIs" dxfId="5" priority="3" stopIfTrue="1" operator="equal">
      <formula>0</formula>
    </cfRule>
  </conditionalFormatting>
  <conditionalFormatting sqref="C55:K65">
    <cfRule type="colorScale" priority="23">
      <colorScale>
        <cfvo type="min"/>
        <cfvo type="percentile" val="50"/>
        <cfvo type="max"/>
        <color rgb="FFF8696B"/>
        <color rgb="FFFFEB84"/>
        <color rgb="FF63BE7B"/>
      </colorScale>
    </cfRule>
  </conditionalFormatting>
  <printOptions horizontalCentered="1"/>
  <pageMargins left="0.7" right="0.7" top="0.75" bottom="0.75" header="0.3" footer="0.3"/>
  <pageSetup scale="53" orientation="landscape" r:id="rId1"/>
  <headerFooter alignWithMargins="0"/>
  <rowBreaks count="1" manualBreakCount="1">
    <brk id="52" min="1"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EEDDFF"/>
    <pageSetUpPr fitToPage="1"/>
  </sheetPr>
  <dimension ref="A1:U45"/>
  <sheetViews>
    <sheetView view="pageBreakPreview" zoomScale="80" zoomScaleNormal="100" zoomScaleSheetLayoutView="80" workbookViewId="0">
      <selection activeCell="V30" sqref="V30"/>
    </sheetView>
  </sheetViews>
  <sheetFormatPr defaultColWidth="9.140625" defaultRowHeight="16.5"/>
  <cols>
    <col min="1" max="1" width="9.140625" style="22" customWidth="1"/>
    <col min="2" max="2" width="43" style="22" customWidth="1"/>
    <col min="3" max="3" width="14.140625" style="59" customWidth="1"/>
    <col min="4" max="4" width="16" style="59" customWidth="1"/>
    <col min="5" max="5" width="20.140625" style="59" bestFit="1" customWidth="1"/>
    <col min="6" max="6" width="14.5703125" style="59" customWidth="1"/>
    <col min="7" max="7" width="13.7109375" style="59" customWidth="1"/>
    <col min="8" max="8" width="13.85546875" style="59" customWidth="1"/>
    <col min="9" max="9" width="14.42578125" style="59" bestFit="1" customWidth="1"/>
    <col min="10" max="10" width="20" style="59" customWidth="1"/>
    <col min="11" max="11" width="11.85546875" style="59" customWidth="1"/>
    <col min="12" max="12" width="18.140625" style="59" customWidth="1"/>
    <col min="13" max="13" width="13.28515625" style="22" customWidth="1"/>
    <col min="14" max="14" width="36.7109375" style="22" customWidth="1"/>
    <col min="15" max="15" width="22.140625" style="22" hidden="1" customWidth="1"/>
    <col min="16" max="16" width="20.5703125" style="22" hidden="1" customWidth="1"/>
    <col min="17" max="17" width="20.140625" style="22" hidden="1" customWidth="1"/>
    <col min="18" max="19" width="20.5703125" style="22" hidden="1" customWidth="1"/>
    <col min="20" max="20" width="20.140625" style="22" hidden="1" customWidth="1"/>
    <col min="21" max="21" width="19.7109375" style="22" hidden="1" customWidth="1"/>
    <col min="22" max="16384" width="9.140625" style="22"/>
  </cols>
  <sheetData>
    <row r="1" spans="1:21" ht="17.25" thickBot="1">
      <c r="A1" s="22" t="s">
        <v>13</v>
      </c>
    </row>
    <row r="2" spans="1:21" ht="32.25" thickBot="1">
      <c r="B2" s="283" t="s">
        <v>112</v>
      </c>
      <c r="C2" s="284"/>
      <c r="D2" s="284"/>
      <c r="E2" s="284"/>
      <c r="F2" s="284"/>
      <c r="G2" s="284"/>
      <c r="H2" s="284"/>
      <c r="I2" s="284"/>
      <c r="J2" s="284"/>
      <c r="K2" s="284"/>
      <c r="L2" s="285"/>
    </row>
    <row r="3" spans="1:21" ht="31.5">
      <c r="B3" s="236"/>
      <c r="C3" s="236"/>
      <c r="D3" s="236"/>
      <c r="E3" s="236"/>
      <c r="F3" s="236"/>
      <c r="G3" s="236"/>
      <c r="H3" s="236"/>
      <c r="I3" s="236"/>
      <c r="J3" s="236"/>
      <c r="K3" s="236"/>
      <c r="L3" s="236"/>
    </row>
    <row r="4" spans="1:21" ht="99" customHeight="1">
      <c r="B4" s="304" t="s">
        <v>122</v>
      </c>
      <c r="C4" s="304"/>
      <c r="D4" s="304"/>
      <c r="E4" s="304"/>
      <c r="F4" s="304"/>
      <c r="G4" s="304"/>
      <c r="H4" s="304"/>
      <c r="I4" s="304"/>
      <c r="J4" s="304"/>
      <c r="K4" s="304"/>
      <c r="L4" s="304"/>
    </row>
    <row r="5" spans="1:21" ht="23.25" thickBot="1">
      <c r="B5" s="23"/>
      <c r="C5" s="90"/>
      <c r="D5" s="90"/>
      <c r="E5" s="90"/>
      <c r="F5" s="90"/>
      <c r="G5" s="90"/>
      <c r="H5" s="90"/>
      <c r="I5" s="90"/>
      <c r="J5" s="90"/>
      <c r="K5" s="90"/>
      <c r="L5" s="90"/>
      <c r="R5" s="127"/>
    </row>
    <row r="6" spans="1:21" ht="22.5">
      <c r="B6" s="286" t="s">
        <v>56</v>
      </c>
      <c r="C6" s="73" t="s">
        <v>108</v>
      </c>
      <c r="D6" s="91" t="s">
        <v>113</v>
      </c>
      <c r="E6" s="289" t="s">
        <v>113</v>
      </c>
      <c r="F6" s="290"/>
      <c r="G6" s="290"/>
      <c r="H6" s="291"/>
      <c r="I6" s="289" t="s">
        <v>114</v>
      </c>
      <c r="J6" s="291"/>
      <c r="K6" s="292" t="s">
        <v>109</v>
      </c>
      <c r="L6" s="293"/>
      <c r="R6" s="127"/>
    </row>
    <row r="7" spans="1:21" ht="19.5" customHeight="1">
      <c r="B7" s="287"/>
      <c r="C7" s="294" t="s">
        <v>86</v>
      </c>
      <c r="D7" s="294" t="s">
        <v>65</v>
      </c>
      <c r="E7" s="296" t="s">
        <v>66</v>
      </c>
      <c r="F7" s="298" t="s">
        <v>80</v>
      </c>
      <c r="G7" s="298" t="s">
        <v>71</v>
      </c>
      <c r="H7" s="300" t="s">
        <v>72</v>
      </c>
      <c r="I7" s="296" t="s">
        <v>91</v>
      </c>
      <c r="J7" s="302" t="s">
        <v>92</v>
      </c>
      <c r="K7" s="296" t="s">
        <v>73</v>
      </c>
      <c r="L7" s="302" t="s">
        <v>88</v>
      </c>
      <c r="N7"/>
      <c r="R7" s="127"/>
    </row>
    <row r="8" spans="1:21" ht="23.25" thickBot="1">
      <c r="B8" s="288"/>
      <c r="C8" s="295"/>
      <c r="D8" s="295"/>
      <c r="E8" s="297"/>
      <c r="F8" s="299"/>
      <c r="G8" s="299"/>
      <c r="H8" s="301"/>
      <c r="I8" s="297"/>
      <c r="J8" s="303"/>
      <c r="K8" s="297"/>
      <c r="L8" s="303"/>
      <c r="R8" s="127"/>
    </row>
    <row r="9" spans="1:21" ht="22.5">
      <c r="B9" s="25" t="s">
        <v>90</v>
      </c>
      <c r="C9" s="25"/>
      <c r="D9" s="92"/>
      <c r="E9" s="98"/>
      <c r="F9" s="89"/>
      <c r="G9" s="89"/>
      <c r="H9" s="99"/>
      <c r="I9" s="175"/>
      <c r="J9" s="99"/>
      <c r="K9" s="116"/>
      <c r="L9" s="117"/>
      <c r="N9" s="24" t="s">
        <v>74</v>
      </c>
      <c r="R9" s="127"/>
    </row>
    <row r="10" spans="1:21" ht="18.75" thickBot="1">
      <c r="B10" s="26" t="s">
        <v>45</v>
      </c>
      <c r="C10" s="192">
        <f>'24-25 Point Calculation'!$J$8</f>
        <v>2387.3156134877854</v>
      </c>
      <c r="D10" s="93">
        <f>'2025-26 Univ'!$C$52</f>
        <v>2053.9023134393447</v>
      </c>
      <c r="E10" s="237">
        <v>14666774.529304493</v>
      </c>
      <c r="F10" s="100">
        <f t="shared" ref="F10:F15" si="0">E10/$E$40</f>
        <v>4.1483002712112041E-2</v>
      </c>
      <c r="G10" s="267">
        <f>$D$40*F10*$N$10</f>
        <v>209.56164751486054</v>
      </c>
      <c r="H10" s="102">
        <f t="shared" ref="H10:H15" si="1">D10+G10</f>
        <v>2263.463960954205</v>
      </c>
      <c r="I10" s="243">
        <v>97</v>
      </c>
      <c r="J10" s="102">
        <f t="shared" ref="J10:J15" si="2">H10*$N$12*I10/100</f>
        <v>119.65802229584406</v>
      </c>
      <c r="K10" s="118">
        <f t="shared" ref="K10:K15" si="3">H10+J10</f>
        <v>2383.1219832500492</v>
      </c>
      <c r="L10" s="218">
        <f>K10/C10-1</f>
        <v>-1.7566300048653671E-3</v>
      </c>
      <c r="M10" s="197"/>
      <c r="N10" s="69">
        <v>0.15</v>
      </c>
    </row>
    <row r="11" spans="1:21" ht="18">
      <c r="B11" s="26" t="s">
        <v>46</v>
      </c>
      <c r="C11" s="192">
        <f>'24-25 Point Calculation'!$J$9</f>
        <v>3290.4624157826393</v>
      </c>
      <c r="D11" s="93">
        <f>'2025-26 Univ'!$D$52</f>
        <v>2804.524586705279</v>
      </c>
      <c r="E11" s="238">
        <v>21877042.080449015</v>
      </c>
      <c r="F11" s="100">
        <f t="shared" si="0"/>
        <v>6.1876276487581018E-2</v>
      </c>
      <c r="G11" s="101">
        <f>$D$40*F11*$N$10</f>
        <v>312.58331352750611</v>
      </c>
      <c r="H11" s="102">
        <f t="shared" si="1"/>
        <v>3117.1079002327851</v>
      </c>
      <c r="I11" s="243">
        <v>96</v>
      </c>
      <c r="J11" s="102">
        <f t="shared" si="2"/>
        <v>163.08708534017933</v>
      </c>
      <c r="K11" s="118">
        <f t="shared" si="3"/>
        <v>3280.1949855729645</v>
      </c>
      <c r="L11" s="218">
        <f t="shared" ref="L11:L16" si="4">K11/C11-1</f>
        <v>-3.1203608831473773E-3</v>
      </c>
      <c r="M11" s="197"/>
      <c r="N11" s="24" t="s">
        <v>75</v>
      </c>
    </row>
    <row r="12" spans="1:21" ht="18.75" thickBot="1">
      <c r="B12" s="26" t="s">
        <v>47</v>
      </c>
      <c r="C12" s="192">
        <f>'24-25 Point Calculation'!$J$10</f>
        <v>3992.413053201125</v>
      </c>
      <c r="D12" s="93">
        <f>'2025-26 Univ'!$E$52</f>
        <v>3312.6200562338604</v>
      </c>
      <c r="E12" s="238">
        <v>34610852.408487752</v>
      </c>
      <c r="F12" s="100">
        <f t="shared" si="0"/>
        <v>9.7892149460750699E-2</v>
      </c>
      <c r="G12" s="101">
        <f t="shared" ref="G12:G15" si="5">$D$40*F12*$N$10</f>
        <v>494.5264030700497</v>
      </c>
      <c r="H12" s="102">
        <f t="shared" si="1"/>
        <v>3807.14645930391</v>
      </c>
      <c r="I12" s="243">
        <v>92</v>
      </c>
      <c r="J12" s="102">
        <f t="shared" si="2"/>
        <v>190.89032346949804</v>
      </c>
      <c r="K12" s="118">
        <f t="shared" si="3"/>
        <v>3998.036782773408</v>
      </c>
      <c r="L12" s="218">
        <f t="shared" si="4"/>
        <v>1.4086041442464836E-3</v>
      </c>
      <c r="M12" s="197"/>
      <c r="N12" s="70">
        <v>5.45E-2</v>
      </c>
    </row>
    <row r="13" spans="1:21" ht="18">
      <c r="B13" s="26" t="s">
        <v>48</v>
      </c>
      <c r="C13" s="192">
        <f>'24-25 Point Calculation'!$J$11</f>
        <v>1885.9601229306083</v>
      </c>
      <c r="D13" s="93">
        <f>'2025-26 Univ'!$F$52</f>
        <v>1514.599689043157</v>
      </c>
      <c r="E13" s="238">
        <v>19518716.048106778</v>
      </c>
      <c r="F13" s="100">
        <f t="shared" si="0"/>
        <v>5.5206067915121518E-2</v>
      </c>
      <c r="G13" s="101">
        <f t="shared" si="5"/>
        <v>278.88710528980715</v>
      </c>
      <c r="H13" s="102">
        <f t="shared" si="1"/>
        <v>1793.4867943329641</v>
      </c>
      <c r="I13" s="243">
        <v>79</v>
      </c>
      <c r="J13" s="102">
        <f t="shared" si="2"/>
        <v>77.218573930005775</v>
      </c>
      <c r="K13" s="118">
        <f t="shared" si="3"/>
        <v>1870.7053682629698</v>
      </c>
      <c r="L13" s="218">
        <f t="shared" si="4"/>
        <v>-8.088588131934582E-3</v>
      </c>
      <c r="M13" s="197"/>
    </row>
    <row r="14" spans="1:21" ht="18">
      <c r="B14" s="26" t="s">
        <v>49</v>
      </c>
      <c r="C14" s="192">
        <f>'24-25 Point Calculation'!$J$12</f>
        <v>2571.8185718517529</v>
      </c>
      <c r="D14" s="93">
        <f>'2025-26 Univ'!$G$52</f>
        <v>2164.1666469462962</v>
      </c>
      <c r="E14" s="238">
        <v>20980756.060597543</v>
      </c>
      <c r="F14" s="100">
        <f t="shared" si="0"/>
        <v>5.9341251808634796E-2</v>
      </c>
      <c r="G14" s="101">
        <f t="shared" si="5"/>
        <v>299.77700941549233</v>
      </c>
      <c r="H14" s="102">
        <f t="shared" si="1"/>
        <v>2463.9436563617883</v>
      </c>
      <c r="I14" s="243">
        <v>93</v>
      </c>
      <c r="J14" s="102">
        <f t="shared" si="2"/>
        <v>124.88498422269724</v>
      </c>
      <c r="K14" s="118">
        <f t="shared" si="3"/>
        <v>2588.8286405844856</v>
      </c>
      <c r="L14" s="218">
        <f t="shared" si="4"/>
        <v>6.6140236013947362E-3</v>
      </c>
      <c r="M14" s="197"/>
    </row>
    <row r="15" spans="1:21" ht="18">
      <c r="B15" s="27" t="s">
        <v>50</v>
      </c>
      <c r="C15" s="192">
        <f>'24-25 Point Calculation'!$J$13</f>
        <v>4625.4527203659618</v>
      </c>
      <c r="D15" s="93">
        <f>'2025-26 Univ'!$H$52</f>
        <v>3918.1806420530474</v>
      </c>
      <c r="E15" s="238">
        <v>40513169.628881097</v>
      </c>
      <c r="F15" s="100">
        <f t="shared" si="0"/>
        <v>0.11458606132065664</v>
      </c>
      <c r="G15" s="101">
        <f t="shared" si="5"/>
        <v>578.85982746336902</v>
      </c>
      <c r="H15" s="102">
        <f t="shared" si="1"/>
        <v>4497.0404695164161</v>
      </c>
      <c r="I15" s="243">
        <v>91</v>
      </c>
      <c r="J15" s="102">
        <f t="shared" si="2"/>
        <v>223.03072208566664</v>
      </c>
      <c r="K15" s="118">
        <f t="shared" si="3"/>
        <v>4720.0711916020828</v>
      </c>
      <c r="L15" s="218">
        <f t="shared" si="4"/>
        <v>2.0456045484912977E-2</v>
      </c>
      <c r="M15" s="197"/>
      <c r="O15" s="280" t="s">
        <v>79</v>
      </c>
      <c r="P15" s="281"/>
      <c r="Q15" s="281"/>
      <c r="R15" s="281"/>
      <c r="S15" s="281"/>
      <c r="T15" s="281"/>
      <c r="U15" s="282"/>
    </row>
    <row r="16" spans="1:21" ht="18">
      <c r="B16" s="28" t="s">
        <v>67</v>
      </c>
      <c r="C16" s="94">
        <f t="shared" ref="C16:H16" si="6">SUM(C10:C15)</f>
        <v>18753.422497619871</v>
      </c>
      <c r="D16" s="94">
        <f t="shared" si="6"/>
        <v>15767.993934420985</v>
      </c>
      <c r="E16" s="239">
        <f t="shared" si="6"/>
        <v>152167310.75582665</v>
      </c>
      <c r="F16" s="103">
        <f t="shared" si="6"/>
        <v>0.43038480970485671</v>
      </c>
      <c r="G16" s="104">
        <f t="shared" si="6"/>
        <v>2174.1953062810849</v>
      </c>
      <c r="H16" s="105">
        <f t="shared" si="6"/>
        <v>17942.189240702071</v>
      </c>
      <c r="I16" s="119">
        <f>AVERAGE(I10:I15)</f>
        <v>91.333333333333329</v>
      </c>
      <c r="J16" s="105">
        <f>SUM(J10:J15)</f>
        <v>898.769711343891</v>
      </c>
      <c r="K16" s="120">
        <f>SUM(K10:K15)</f>
        <v>18840.958952045963</v>
      </c>
      <c r="L16" s="219">
        <f t="shared" si="4"/>
        <v>4.6677588817296556E-3</v>
      </c>
      <c r="M16" s="197"/>
      <c r="O16" s="38"/>
      <c r="P16" s="60" t="s">
        <v>43</v>
      </c>
      <c r="Q16" s="61" t="s">
        <v>42</v>
      </c>
      <c r="R16" s="61" t="s">
        <v>41</v>
      </c>
      <c r="S16" s="61" t="s">
        <v>68</v>
      </c>
      <c r="T16" s="61" t="s">
        <v>58</v>
      </c>
      <c r="U16" s="66" t="s">
        <v>64</v>
      </c>
    </row>
    <row r="17" spans="2:21" ht="18">
      <c r="B17" s="30"/>
      <c r="C17" s="193"/>
      <c r="D17" s="95"/>
      <c r="E17" s="240"/>
      <c r="F17" s="106"/>
      <c r="G17" s="107"/>
      <c r="H17" s="108"/>
      <c r="I17" s="244"/>
      <c r="J17" s="108"/>
      <c r="K17" s="121"/>
      <c r="L17" s="220"/>
      <c r="M17" s="197"/>
      <c r="O17" s="37" t="s">
        <v>66</v>
      </c>
      <c r="P17" s="51">
        <v>366690869.55848902</v>
      </c>
      <c r="Q17" s="52">
        <v>387809994.31726682</v>
      </c>
      <c r="R17" s="52">
        <v>377226237.08081514</v>
      </c>
      <c r="S17" s="52">
        <v>399315726.19111466</v>
      </c>
      <c r="T17" s="52">
        <v>415758477.64899808</v>
      </c>
      <c r="U17" s="67">
        <f>AVERAGE(P17:T17)</f>
        <v>389360260.9593367</v>
      </c>
    </row>
    <row r="18" spans="2:21" ht="18">
      <c r="B18" s="25" t="s">
        <v>40</v>
      </c>
      <c r="C18" s="193"/>
      <c r="D18" s="95"/>
      <c r="E18" s="237" t="s">
        <v>13</v>
      </c>
      <c r="F18" s="106"/>
      <c r="G18" s="107"/>
      <c r="H18" s="108"/>
      <c r="I18" s="244"/>
      <c r="J18" s="108"/>
      <c r="K18" s="121"/>
      <c r="L18" s="220"/>
      <c r="M18" s="197"/>
      <c r="O18" s="37" t="s">
        <v>69</v>
      </c>
      <c r="P18" s="51">
        <v>1660440473.6720634</v>
      </c>
      <c r="Q18" s="52">
        <v>1758941535.9990635</v>
      </c>
      <c r="R18" s="52">
        <v>1789558365.309818</v>
      </c>
      <c r="S18" s="52">
        <v>1834925392.4408126</v>
      </c>
      <c r="T18" s="52">
        <v>1874715049.5699492</v>
      </c>
      <c r="U18" s="67">
        <f>AVERAGE(P18:T18)</f>
        <v>1783716163.3983414</v>
      </c>
    </row>
    <row r="19" spans="2:21" ht="18">
      <c r="B19" s="26" t="s">
        <v>18</v>
      </c>
      <c r="C19" s="192">
        <f>'24-25 Point Calculation'!$J$17</f>
        <v>791.83166321221563</v>
      </c>
      <c r="D19" s="93">
        <f>'2025-26 CC'!$C$58</f>
        <v>634.10999103105507</v>
      </c>
      <c r="E19" s="237">
        <v>7352065.1652962137</v>
      </c>
      <c r="F19" s="100">
        <f t="shared" ref="F19:F37" si="7">E19/$E$40</f>
        <v>2.0794329290481695E-2</v>
      </c>
      <c r="G19" s="101">
        <f>$D$40*F19*$N$10</f>
        <v>105.04769713325315</v>
      </c>
      <c r="H19" s="102">
        <f>D19+G19</f>
        <v>739.15768816430818</v>
      </c>
      <c r="I19" s="243">
        <v>95</v>
      </c>
      <c r="J19" s="102">
        <f t="shared" ref="J19:J31" si="8">H19*$N$12*I19/100</f>
        <v>38.269889304707057</v>
      </c>
      <c r="K19" s="118">
        <f>H19+J19</f>
        <v>777.4275774690152</v>
      </c>
      <c r="L19" s="218">
        <f t="shared" ref="L19:L32" si="9">K19/C19-1</f>
        <v>-1.8190843347647312E-2</v>
      </c>
      <c r="M19" s="197"/>
      <c r="O19" s="55" t="s">
        <v>77</v>
      </c>
      <c r="P19" s="56">
        <f t="shared" ref="P19:U19" si="10">P17/P18</f>
        <v>0.22083951540132743</v>
      </c>
      <c r="Q19" s="57">
        <f t="shared" si="10"/>
        <v>0.2204791838615569</v>
      </c>
      <c r="R19" s="57">
        <f t="shared" si="10"/>
        <v>0.21079292209366285</v>
      </c>
      <c r="S19" s="57">
        <f t="shared" si="10"/>
        <v>0.21761959796084462</v>
      </c>
      <c r="T19" s="57">
        <f t="shared" si="10"/>
        <v>0.22177155815993002</v>
      </c>
      <c r="U19" s="68">
        <f t="shared" si="10"/>
        <v>0.21828599692538883</v>
      </c>
    </row>
    <row r="20" spans="2:21" ht="18">
      <c r="B20" s="26" t="s">
        <v>19</v>
      </c>
      <c r="C20" s="192">
        <f>'24-25 Point Calculation'!$J$18</f>
        <v>436.51067102662108</v>
      </c>
      <c r="D20" s="93">
        <f>'2025-26 CC'!$D$58</f>
        <v>377.88110035354032</v>
      </c>
      <c r="E20" s="238">
        <v>3981374.2007307038</v>
      </c>
      <c r="F20" s="100">
        <f t="shared" si="7"/>
        <v>1.1260782419260157E-2</v>
      </c>
      <c r="G20" s="101">
        <f t="shared" ref="G20:G31" si="11">$D$40*F20*$N$10</f>
        <v>56.886627336586756</v>
      </c>
      <c r="H20" s="102">
        <f t="shared" ref="H20:H30" si="12">D20+G20</f>
        <v>434.76772769012706</v>
      </c>
      <c r="I20" s="243">
        <v>97</v>
      </c>
      <c r="J20" s="102">
        <f t="shared" si="8"/>
        <v>22.983995924338565</v>
      </c>
      <c r="K20" s="118">
        <f t="shared" ref="K20:K31" si="13">H20+J20</f>
        <v>457.75172361446562</v>
      </c>
      <c r="L20" s="218">
        <f t="shared" si="9"/>
        <v>4.8661015635398153E-2</v>
      </c>
      <c r="M20" s="197"/>
    </row>
    <row r="21" spans="2:21" ht="18">
      <c r="B21" s="26" t="s">
        <v>20</v>
      </c>
      <c r="C21" s="192">
        <f>'24-25 Point Calculation'!$J$19</f>
        <v>558.89260243872343</v>
      </c>
      <c r="D21" s="93">
        <f>'2025-26 CC'!$E$58</f>
        <v>475.00551774847929</v>
      </c>
      <c r="E21" s="238">
        <v>4453148.7896413803</v>
      </c>
      <c r="F21" s="100">
        <f t="shared" si="7"/>
        <v>1.2595133507305088E-2</v>
      </c>
      <c r="G21" s="101">
        <f t="shared" si="11"/>
        <v>63.627431861142014</v>
      </c>
      <c r="H21" s="102">
        <f t="shared" si="12"/>
        <v>538.63294960962128</v>
      </c>
      <c r="I21" s="243">
        <v>98</v>
      </c>
      <c r="J21" s="102">
        <f t="shared" si="8"/>
        <v>28.76838583864987</v>
      </c>
      <c r="K21" s="118">
        <f t="shared" si="13"/>
        <v>567.4013354482712</v>
      </c>
      <c r="L21" s="218">
        <f t="shared" si="9"/>
        <v>1.5224272020098351E-2</v>
      </c>
      <c r="M21" s="197"/>
    </row>
    <row r="22" spans="2:21" ht="18">
      <c r="B22" s="26" t="s">
        <v>21</v>
      </c>
      <c r="C22" s="192">
        <f>'24-25 Point Calculation'!$J$20</f>
        <v>355.88767820768658</v>
      </c>
      <c r="D22" s="93">
        <f>'2025-26 CC'!$F$58</f>
        <v>326.24812150156544</v>
      </c>
      <c r="E22" s="238">
        <v>2982339.4762961897</v>
      </c>
      <c r="F22" s="100">
        <f t="shared" si="7"/>
        <v>8.4351468236213718E-3</v>
      </c>
      <c r="G22" s="101">
        <f t="shared" si="11"/>
        <v>42.612230306841226</v>
      </c>
      <c r="H22" s="102">
        <f t="shared" si="12"/>
        <v>368.86035180840668</v>
      </c>
      <c r="I22" s="243">
        <v>94</v>
      </c>
      <c r="J22" s="102">
        <f t="shared" si="8"/>
        <v>18.896715823144675</v>
      </c>
      <c r="K22" s="118">
        <f t="shared" si="13"/>
        <v>387.75706763155137</v>
      </c>
      <c r="L22" s="218">
        <f t="shared" si="9"/>
        <v>8.9549010475340696E-2</v>
      </c>
      <c r="M22" s="197"/>
    </row>
    <row r="23" spans="2:21" ht="18">
      <c r="B23" s="26" t="s">
        <v>22</v>
      </c>
      <c r="C23" s="192">
        <f>'24-25 Point Calculation'!$J$21</f>
        <v>432.09720195384</v>
      </c>
      <c r="D23" s="93">
        <f>'2025-26 CC'!$G$58</f>
        <v>349.30299035282559</v>
      </c>
      <c r="E23" s="238">
        <v>4088333.8503392199</v>
      </c>
      <c r="F23" s="100">
        <f t="shared" si="7"/>
        <v>1.1563303428629422E-2</v>
      </c>
      <c r="G23" s="101">
        <f t="shared" si="11"/>
        <v>58.414887033003851</v>
      </c>
      <c r="H23" s="102">
        <f t="shared" si="12"/>
        <v>407.71787738582941</v>
      </c>
      <c r="I23" s="243">
        <v>93</v>
      </c>
      <c r="J23" s="102">
        <f t="shared" si="8"/>
        <v>20.665180615300766</v>
      </c>
      <c r="K23" s="118">
        <f t="shared" si="13"/>
        <v>428.38305800113017</v>
      </c>
      <c r="L23" s="218">
        <f t="shared" si="9"/>
        <v>-8.5956213923982228E-3</v>
      </c>
      <c r="M23" s="197"/>
    </row>
    <row r="24" spans="2:21" ht="18">
      <c r="B24" s="26" t="s">
        <v>23</v>
      </c>
      <c r="C24" s="192">
        <f>'24-25 Point Calculation'!$J$22</f>
        <v>692.97884833177295</v>
      </c>
      <c r="D24" s="93">
        <f>'2025-26 CC'!$H$58</f>
        <v>596.64492662361215</v>
      </c>
      <c r="E24" s="238">
        <v>4869868.9886556845</v>
      </c>
      <c r="F24" s="100">
        <f t="shared" si="7"/>
        <v>1.3773770644690876E-2</v>
      </c>
      <c r="G24" s="101">
        <f t="shared" si="11"/>
        <v>69.581608853750296</v>
      </c>
      <c r="H24" s="102">
        <f t="shared" si="12"/>
        <v>666.2265354773624</v>
      </c>
      <c r="I24" s="243">
        <v>93</v>
      </c>
      <c r="J24" s="102">
        <f t="shared" si="8"/>
        <v>33.767691950670113</v>
      </c>
      <c r="K24" s="118">
        <f t="shared" si="13"/>
        <v>699.99422742803256</v>
      </c>
      <c r="L24" s="218">
        <f t="shared" si="9"/>
        <v>1.0123511147775988E-2</v>
      </c>
      <c r="M24" s="197"/>
      <c r="P24" s="64"/>
    </row>
    <row r="25" spans="2:21" ht="18">
      <c r="B25" s="26" t="s">
        <v>24</v>
      </c>
      <c r="C25" s="192">
        <f>'24-25 Point Calculation'!$J$23</f>
        <v>648.28706472233966</v>
      </c>
      <c r="D25" s="93">
        <f>'2025-26 CC'!$I$58</f>
        <v>533.54768567890642</v>
      </c>
      <c r="E25" s="238">
        <v>5804610.6131705306</v>
      </c>
      <c r="F25" s="100">
        <f t="shared" si="7"/>
        <v>1.641756183868506E-2</v>
      </c>
      <c r="G25" s="101">
        <f t="shared" si="11"/>
        <v>82.937373915977474</v>
      </c>
      <c r="H25" s="102">
        <f t="shared" si="12"/>
        <v>616.48505959488386</v>
      </c>
      <c r="I25" s="243">
        <v>94</v>
      </c>
      <c r="J25" s="102">
        <f t="shared" si="8"/>
        <v>31.582529603045899</v>
      </c>
      <c r="K25" s="118">
        <f t="shared" si="13"/>
        <v>648.06758919792981</v>
      </c>
      <c r="L25" s="218">
        <f t="shared" si="9"/>
        <v>-3.3854682030998173E-4</v>
      </c>
      <c r="M25" s="197"/>
    </row>
    <row r="26" spans="2:21" ht="18">
      <c r="B26" s="26" t="s">
        <v>51</v>
      </c>
      <c r="C26" s="192">
        <f>'24-25 Point Calculation'!$J$24</f>
        <v>666.29324223889409</v>
      </c>
      <c r="D26" s="93">
        <f>'2025-26 CC'!$J$58</f>
        <v>578.15312077967621</v>
      </c>
      <c r="E26" s="238">
        <v>5399343.4754450405</v>
      </c>
      <c r="F26" s="100">
        <f t="shared" si="7"/>
        <v>1.5271318147558131E-2</v>
      </c>
      <c r="G26" s="101">
        <f t="shared" si="11"/>
        <v>77.146840428488659</v>
      </c>
      <c r="H26" s="102">
        <f t="shared" si="12"/>
        <v>655.29996120816486</v>
      </c>
      <c r="I26" s="243">
        <v>97</v>
      </c>
      <c r="J26" s="102">
        <f t="shared" si="8"/>
        <v>34.642432449269634</v>
      </c>
      <c r="K26" s="118">
        <f t="shared" si="13"/>
        <v>689.94239365743454</v>
      </c>
      <c r="L26" s="218">
        <f t="shared" si="9"/>
        <v>3.5493608398419196E-2</v>
      </c>
      <c r="M26" s="197"/>
    </row>
    <row r="27" spans="2:21" ht="18">
      <c r="B27" s="26" t="s">
        <v>26</v>
      </c>
      <c r="C27" s="192">
        <f>'24-25 Point Calculation'!$J$25</f>
        <v>926.27542865900671</v>
      </c>
      <c r="D27" s="96">
        <f>'2025-26 CC'!$K$58</f>
        <v>732.32191976265653</v>
      </c>
      <c r="E27" s="238">
        <v>9918147.0373515021</v>
      </c>
      <c r="F27" s="100">
        <f t="shared" si="7"/>
        <v>2.8052147363929567E-2</v>
      </c>
      <c r="G27" s="101">
        <f t="shared" si="11"/>
        <v>141.71236008907104</v>
      </c>
      <c r="H27" s="102">
        <f t="shared" si="12"/>
        <v>874.03427985172755</v>
      </c>
      <c r="I27" s="243">
        <v>98</v>
      </c>
      <c r="J27" s="102">
        <f t="shared" si="8"/>
        <v>46.682170886880769</v>
      </c>
      <c r="K27" s="118">
        <f t="shared" si="13"/>
        <v>920.71645073860827</v>
      </c>
      <c r="L27" s="218">
        <f t="shared" si="9"/>
        <v>-6.0014308362322799E-3</v>
      </c>
      <c r="M27" s="197"/>
    </row>
    <row r="28" spans="2:21" ht="18">
      <c r="B28" s="26" t="s">
        <v>27</v>
      </c>
      <c r="C28" s="192">
        <f>'24-25 Point Calculation'!$J$26</f>
        <v>674.93071314077974</v>
      </c>
      <c r="D28" s="93">
        <f>'2025-26 CC'!$L$58</f>
        <v>536.25889012703647</v>
      </c>
      <c r="E28" s="238">
        <v>7131326.0368602108</v>
      </c>
      <c r="F28" s="100">
        <f t="shared" si="7"/>
        <v>2.0169998300373117E-2</v>
      </c>
      <c r="G28" s="101">
        <f t="shared" si="11"/>
        <v>101.89373473111641</v>
      </c>
      <c r="H28" s="102">
        <f t="shared" si="12"/>
        <v>638.15262485815288</v>
      </c>
      <c r="I28" s="243">
        <v>91</v>
      </c>
      <c r="J28" s="102">
        <f t="shared" si="8"/>
        <v>31.649179429840093</v>
      </c>
      <c r="K28" s="118">
        <f t="shared" si="13"/>
        <v>669.80180428799292</v>
      </c>
      <c r="L28" s="218">
        <f t="shared" si="9"/>
        <v>-7.5991635184587958E-3</v>
      </c>
      <c r="M28" s="197"/>
    </row>
    <row r="29" spans="2:21" ht="18">
      <c r="B29" s="26" t="s">
        <v>28</v>
      </c>
      <c r="C29" s="192">
        <f>'24-25 Point Calculation'!$J$27</f>
        <v>718.18764756743712</v>
      </c>
      <c r="D29" s="93">
        <f>'2025-26 CC'!$M$58</f>
        <v>519.50903911372484</v>
      </c>
      <c r="E29" s="238">
        <v>11190017.426361945</v>
      </c>
      <c r="F29" s="100">
        <f t="shared" si="7"/>
        <v>3.1649462008083787E-2</v>
      </c>
      <c r="G29" s="101">
        <f t="shared" si="11"/>
        <v>159.88508467918814</v>
      </c>
      <c r="H29" s="102">
        <f t="shared" si="12"/>
        <v>679.39412379291298</v>
      </c>
      <c r="I29" s="243">
        <v>86</v>
      </c>
      <c r="J29" s="102">
        <f t="shared" si="8"/>
        <v>31.843202582173831</v>
      </c>
      <c r="K29" s="118">
        <f t="shared" si="13"/>
        <v>711.23732637508681</v>
      </c>
      <c r="L29" s="218">
        <f t="shared" si="9"/>
        <v>-9.6775838680763782E-3</v>
      </c>
      <c r="M29" s="197"/>
    </row>
    <row r="30" spans="2:21" ht="18">
      <c r="B30" s="26" t="s">
        <v>29</v>
      </c>
      <c r="C30" s="192">
        <f>'24-25 Point Calculation'!$J$28</f>
        <v>824.53312730314747</v>
      </c>
      <c r="D30" s="93">
        <f>'2025-26 CC'!$N$58</f>
        <v>674.42449168292967</v>
      </c>
      <c r="E30" s="238">
        <v>6686867.2335010599</v>
      </c>
      <c r="F30" s="100">
        <f t="shared" si="7"/>
        <v>1.8912906244561437E-2</v>
      </c>
      <c r="G30" s="101">
        <f t="shared" si="11"/>
        <v>95.543223315104072</v>
      </c>
      <c r="H30" s="102">
        <f t="shared" si="12"/>
        <v>769.96771499803378</v>
      </c>
      <c r="I30" s="243">
        <v>95</v>
      </c>
      <c r="J30" s="102">
        <f t="shared" si="8"/>
        <v>39.865078444023204</v>
      </c>
      <c r="K30" s="118">
        <f t="shared" si="13"/>
        <v>809.83279344205698</v>
      </c>
      <c r="L30" s="218">
        <f t="shared" si="9"/>
        <v>-1.7828675858266307E-2</v>
      </c>
      <c r="M30" s="197"/>
    </row>
    <row r="31" spans="2:21" ht="18">
      <c r="B31" s="27" t="s">
        <v>30</v>
      </c>
      <c r="C31" s="192">
        <f>'24-25 Point Calculation'!$J$29</f>
        <v>862.36016177495765</v>
      </c>
      <c r="D31" s="93">
        <f>'2025-26 CC'!$O$58</f>
        <v>701.94079842062797</v>
      </c>
      <c r="E31" s="238">
        <v>8928467.9322259836</v>
      </c>
      <c r="F31" s="100">
        <f t="shared" si="7"/>
        <v>2.5252972881495538E-2</v>
      </c>
      <c r="G31" s="101">
        <f t="shared" si="11"/>
        <v>127.57163791687498</v>
      </c>
      <c r="H31" s="102">
        <f>D31+G31</f>
        <v>829.512436337503</v>
      </c>
      <c r="I31" s="243">
        <v>99</v>
      </c>
      <c r="J31" s="102">
        <f t="shared" si="8"/>
        <v>44.756343502589971</v>
      </c>
      <c r="K31" s="118">
        <f t="shared" si="13"/>
        <v>874.26877984009298</v>
      </c>
      <c r="L31" s="218">
        <f t="shared" si="9"/>
        <v>1.3809332333516444E-2</v>
      </c>
      <c r="M31" s="197"/>
    </row>
    <row r="32" spans="2:21" ht="18">
      <c r="B32" s="28" t="s">
        <v>70</v>
      </c>
      <c r="C32" s="94">
        <f t="shared" ref="C32:H32" si="14">SUM(C19:C31)</f>
        <v>8589.0660505774213</v>
      </c>
      <c r="D32" s="94">
        <f t="shared" si="14"/>
        <v>7035.3485931766354</v>
      </c>
      <c r="E32" s="239">
        <f t="shared" si="14"/>
        <v>82785910.225875676</v>
      </c>
      <c r="F32" s="103">
        <f t="shared" si="14"/>
        <v>0.23414883289867522</v>
      </c>
      <c r="G32" s="104">
        <f t="shared" si="14"/>
        <v>1182.8607376003981</v>
      </c>
      <c r="H32" s="105">
        <f t="shared" si="14"/>
        <v>8218.2093307770338</v>
      </c>
      <c r="I32" s="119">
        <f>AVERAGE(I19:I31)</f>
        <v>94.615384615384613</v>
      </c>
      <c r="J32" s="105">
        <f>SUM(J19:J31)</f>
        <v>424.37279635463443</v>
      </c>
      <c r="K32" s="120">
        <f>SUM(K19:K31)</f>
        <v>8642.582127131669</v>
      </c>
      <c r="L32" s="219">
        <f t="shared" si="9"/>
        <v>6.2307212727337191E-3</v>
      </c>
      <c r="M32" s="197"/>
    </row>
    <row r="33" spans="2:14" ht="18">
      <c r="B33" s="30"/>
      <c r="C33" s="193"/>
      <c r="D33" s="95"/>
      <c r="E33" s="240"/>
      <c r="F33" s="106"/>
      <c r="G33" s="107"/>
      <c r="H33" s="108"/>
      <c r="I33" s="244"/>
      <c r="J33" s="108"/>
      <c r="K33" s="121"/>
      <c r="L33" s="220"/>
      <c r="M33" s="197"/>
    </row>
    <row r="34" spans="2:14" ht="18">
      <c r="B34" s="25" t="s">
        <v>52</v>
      </c>
      <c r="C34" s="193"/>
      <c r="D34" s="95"/>
      <c r="E34" s="237" t="s">
        <v>13</v>
      </c>
      <c r="F34" s="106"/>
      <c r="G34" s="107"/>
      <c r="H34" s="108"/>
      <c r="I34" s="244"/>
      <c r="J34" s="108"/>
      <c r="K34" s="121"/>
      <c r="L34" s="220"/>
      <c r="M34" s="197"/>
      <c r="N34" s="22" t="s">
        <v>13</v>
      </c>
    </row>
    <row r="35" spans="2:14" ht="18">
      <c r="B35" s="26" t="s">
        <v>53</v>
      </c>
      <c r="C35" s="192">
        <f>'24-25 Point Calculation'!$J$33</f>
        <v>2744.205309052978</v>
      </c>
      <c r="D35" s="93">
        <f>'2025-26 Univ'!$I$52</f>
        <v>2348.8364989830634</v>
      </c>
      <c r="E35" s="237">
        <v>17433719.808368724</v>
      </c>
      <c r="F35" s="100">
        <f t="shared" si="7"/>
        <v>4.9308935965967693E-2</v>
      </c>
      <c r="G35" s="101">
        <f>$D$40*F35*$N$10</f>
        <v>249.09628480717203</v>
      </c>
      <c r="H35" s="102">
        <f>D35+G35</f>
        <v>2597.9327837902356</v>
      </c>
      <c r="I35" s="243">
        <v>96</v>
      </c>
      <c r="J35" s="102">
        <f>H35*$N$12*I35/100</f>
        <v>135.92384324790513</v>
      </c>
      <c r="K35" s="118">
        <f>H35+J35</f>
        <v>2733.8566270381407</v>
      </c>
      <c r="L35" s="218">
        <f>K35/C35-1</f>
        <v>-3.7711034158769419E-3</v>
      </c>
      <c r="M35" s="197"/>
    </row>
    <row r="36" spans="2:14" ht="18">
      <c r="B36" s="26" t="s">
        <v>54</v>
      </c>
      <c r="C36" s="192">
        <f>'24-25 Point Calculation'!$J$34</f>
        <v>8298.7752178187257</v>
      </c>
      <c r="D36" s="93">
        <f>'2025-26 Univ'!$J$52</f>
        <v>6851.2492385328078</v>
      </c>
      <c r="E36" s="238">
        <v>87542227.098133743</v>
      </c>
      <c r="F36" s="100">
        <f t="shared" si="7"/>
        <v>0.24760143662673587</v>
      </c>
      <c r="G36" s="101">
        <f>$D$40*F36*$N$10</f>
        <v>1250.8198923458142</v>
      </c>
      <c r="H36" s="102">
        <f>D36+G36</f>
        <v>8102.0691308786218</v>
      </c>
      <c r="I36" s="243">
        <v>97</v>
      </c>
      <c r="J36" s="102">
        <f>H36*$N$12*I36/100</f>
        <v>428.31588460389833</v>
      </c>
      <c r="K36" s="118">
        <f>H36+J36</f>
        <v>8530.3850154825195</v>
      </c>
      <c r="L36" s="218">
        <f>K36/C36-1</f>
        <v>2.7908913253427148E-2</v>
      </c>
      <c r="M36" s="197"/>
    </row>
    <row r="37" spans="2:14" ht="18">
      <c r="B37" s="27" t="s">
        <v>57</v>
      </c>
      <c r="C37" s="192">
        <f>'24-25 Point Calculation'!$J$35</f>
        <v>1970.2729253105481</v>
      </c>
      <c r="D37" s="93">
        <f>'2025-26 Univ'!$K$52</f>
        <v>1674.8871595111907</v>
      </c>
      <c r="E37" s="238">
        <v>13631894.96663397</v>
      </c>
      <c r="F37" s="100">
        <f t="shared" si="7"/>
        <v>3.8555984803764445E-2</v>
      </c>
      <c r="G37" s="101">
        <f>$D$40*F37*$N$10</f>
        <v>194.77509265923223</v>
      </c>
      <c r="H37" s="102">
        <f>D37+G37</f>
        <v>1869.662252170423</v>
      </c>
      <c r="I37" s="243">
        <v>96</v>
      </c>
      <c r="J37" s="102">
        <f>H37*$N$12*I37/100</f>
        <v>97.820729033556532</v>
      </c>
      <c r="K37" s="118">
        <f>H37+J37</f>
        <v>1967.4829812039795</v>
      </c>
      <c r="L37" s="218">
        <f>K37/C37-1</f>
        <v>-1.4160191061494132E-3</v>
      </c>
      <c r="M37" s="197"/>
    </row>
    <row r="38" spans="2:14" ht="18">
      <c r="B38" s="28" t="s">
        <v>67</v>
      </c>
      <c r="C38" s="94">
        <f t="shared" ref="C38:H38" si="15">SUM(C35:C37)</f>
        <v>13013.253452182251</v>
      </c>
      <c r="D38" s="94">
        <f t="shared" si="15"/>
        <v>10874.972897027061</v>
      </c>
      <c r="E38" s="239">
        <f t="shared" si="15"/>
        <v>118607841.87313645</v>
      </c>
      <c r="F38" s="103">
        <f t="shared" si="15"/>
        <v>0.33546635739646802</v>
      </c>
      <c r="G38" s="104">
        <f t="shared" si="15"/>
        <v>1694.6912698122185</v>
      </c>
      <c r="H38" s="105">
        <f t="shared" si="15"/>
        <v>12569.66416683928</v>
      </c>
      <c r="I38" s="119">
        <f>AVERAGE(I35:I37)</f>
        <v>96.333333333333329</v>
      </c>
      <c r="J38" s="105">
        <f>SUM(J35:J37)</f>
        <v>662.06045688535994</v>
      </c>
      <c r="K38" s="120">
        <f>SUM(K35:K37)</f>
        <v>13231.72462372464</v>
      </c>
      <c r="L38" s="219">
        <f>K38/C38-1</f>
        <v>1.6788359063717007E-2</v>
      </c>
      <c r="M38" s="197"/>
    </row>
    <row r="39" spans="2:14" ht="18">
      <c r="B39" s="32"/>
      <c r="C39" s="194"/>
      <c r="D39" s="93"/>
      <c r="E39" s="241"/>
      <c r="F39" s="100"/>
      <c r="G39" s="101"/>
      <c r="H39" s="102"/>
      <c r="I39" s="122"/>
      <c r="J39" s="102"/>
      <c r="K39" s="118"/>
      <c r="L39" s="218"/>
      <c r="M39" s="197"/>
      <c r="N39" s="71"/>
    </row>
    <row r="40" spans="2:14" ht="18.75" thickBot="1">
      <c r="B40" s="33" t="s">
        <v>76</v>
      </c>
      <c r="C40" s="195">
        <f>SUM(C16,C32,C38)</f>
        <v>40355.742000379541</v>
      </c>
      <c r="D40" s="97">
        <f>SUM(D16,D32,D38)</f>
        <v>33678.315424624678</v>
      </c>
      <c r="E40" s="242">
        <f>SUM(E16,E32,E38)</f>
        <v>353561062.85483879</v>
      </c>
      <c r="F40" s="109">
        <f>SUM(F16,F32,F38)</f>
        <v>1</v>
      </c>
      <c r="G40" s="110">
        <f>SUM(G16,G32,G38)</f>
        <v>5051.7473136937015</v>
      </c>
      <c r="H40" s="111">
        <f>SUM(H38,H32,H16)</f>
        <v>38730.062738318389</v>
      </c>
      <c r="I40" s="123">
        <f>AVERAGE(I35:I37,I19:I31,I10:I15)</f>
        <v>93.954545454545453</v>
      </c>
      <c r="J40" s="111">
        <f>SUM(J38,J32,J16)</f>
        <v>1985.2029645838854</v>
      </c>
      <c r="K40" s="124">
        <f>SUM(K38,K32,K16)</f>
        <v>40715.265702902274</v>
      </c>
      <c r="L40" s="221">
        <f>K40/C40-1</f>
        <v>8.9088611608070245E-3</v>
      </c>
      <c r="M40" s="197"/>
      <c r="N40" s="71"/>
    </row>
    <row r="41" spans="2:14">
      <c r="D41" s="196"/>
      <c r="N41" s="62"/>
    </row>
    <row r="42" spans="2:14" ht="18">
      <c r="E42" s="112"/>
      <c r="G42" s="113"/>
    </row>
    <row r="43" spans="2:14" ht="18">
      <c r="E43" s="114"/>
    </row>
    <row r="44" spans="2:14" ht="18">
      <c r="E44" s="114"/>
    </row>
    <row r="45" spans="2:14">
      <c r="E45" s="115"/>
    </row>
  </sheetData>
  <sheetProtection algorithmName="SHA-512" hashValue="7fwNoxheyNCULxUHUc3rzvyHcvzFKfKvt7jdatauBqHuCFsZ2MUU6AjQydj/0sHCgYivYdUtRncvKuYpFvmlhg==" saltValue="1vsRTvP3Eg0Nk80Vw4aMig==" spinCount="100000" sheet="1" objects="1" scenarios="1"/>
  <mergeCells count="17">
    <mergeCell ref="B4:L4"/>
    <mergeCell ref="O15:U15"/>
    <mergeCell ref="B2:L2"/>
    <mergeCell ref="B6:B8"/>
    <mergeCell ref="E6:H6"/>
    <mergeCell ref="I6:J6"/>
    <mergeCell ref="K6:L6"/>
    <mergeCell ref="C7:C8"/>
    <mergeCell ref="D7:D8"/>
    <mergeCell ref="E7:E8"/>
    <mergeCell ref="F7:F8"/>
    <mergeCell ref="G7:G8"/>
    <mergeCell ref="H7:H8"/>
    <mergeCell ref="I7:I8"/>
    <mergeCell ref="J7:J8"/>
    <mergeCell ref="K7:K8"/>
    <mergeCell ref="L7:L8"/>
  </mergeCells>
  <dataValidations count="1">
    <dataValidation type="list" allowBlank="1" showInputMessage="1" showErrorMessage="1" sqref="N5" xr:uid="{3D6C693E-99EF-4CE1-B90B-2D15AF3AB063}">
      <formula1>$R$5:$R$8</formula1>
    </dataValidation>
  </dataValidations>
  <printOptions horizontalCentered="1"/>
  <pageMargins left="0.7" right="0.7" top="0.75" bottom="0.75" header="0.3" footer="0.3"/>
  <pageSetup scale="6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2:BJ488"/>
  <sheetViews>
    <sheetView view="pageBreakPreview" zoomScale="80" zoomScaleNormal="10" zoomScaleSheetLayoutView="80" workbookViewId="0"/>
  </sheetViews>
  <sheetFormatPr defaultColWidth="9.140625" defaultRowHeight="18"/>
  <cols>
    <col min="1" max="1" width="9.140625" style="134"/>
    <col min="2" max="2" width="41.140625" style="134" bestFit="1" customWidth="1"/>
    <col min="3" max="6" width="13.42578125" style="134" customWidth="1"/>
    <col min="7" max="7" width="11" style="134" customWidth="1"/>
    <col min="8" max="8" width="24.28515625" style="134" customWidth="1"/>
    <col min="9" max="9" width="10.28515625" style="134" customWidth="1"/>
    <col min="10" max="16384" width="9.140625" style="134"/>
  </cols>
  <sheetData>
    <row r="2" spans="2:61" ht="27">
      <c r="B2" s="306" t="s">
        <v>63</v>
      </c>
      <c r="C2" s="307"/>
      <c r="D2" s="307"/>
      <c r="E2" s="307"/>
      <c r="F2" s="198"/>
      <c r="G2" s="136"/>
      <c r="H2" s="137"/>
      <c r="I2" s="137"/>
    </row>
    <row r="3" spans="2:61" ht="18.75" thickBot="1">
      <c r="B3" s="138" t="s">
        <v>18</v>
      </c>
      <c r="C3" s="138" t="s">
        <v>93</v>
      </c>
      <c r="D3" s="138" t="s">
        <v>94</v>
      </c>
      <c r="E3" s="138" t="s">
        <v>96</v>
      </c>
      <c r="F3" s="138" t="s">
        <v>105</v>
      </c>
      <c r="G3" s="36"/>
      <c r="H3" s="137"/>
      <c r="I3" s="137"/>
      <c r="BI3" s="59"/>
    </row>
    <row r="4" spans="2:61" ht="18" customHeight="1">
      <c r="B4" s="83" t="s">
        <v>31</v>
      </c>
      <c r="C4" s="72">
        <v>2500</v>
      </c>
      <c r="D4" s="72">
        <v>2832.4</v>
      </c>
      <c r="E4" s="72">
        <v>2986</v>
      </c>
      <c r="F4" s="72">
        <v>3196.8</v>
      </c>
      <c r="G4" s="72"/>
      <c r="H4" s="140" t="s">
        <v>106</v>
      </c>
      <c r="I4" s="137"/>
      <c r="BI4" s="59"/>
    </row>
    <row r="5" spans="2:61" ht="18" customHeight="1">
      <c r="B5" s="83" t="s">
        <v>8</v>
      </c>
      <c r="C5" s="72">
        <v>2161.1999999999998</v>
      </c>
      <c r="D5" s="72">
        <v>2235.4</v>
      </c>
      <c r="E5" s="72">
        <v>2348.1999999999998</v>
      </c>
      <c r="F5" s="72">
        <v>2359.8000000000002</v>
      </c>
      <c r="G5" s="72"/>
      <c r="H5" s="142" t="s">
        <v>98</v>
      </c>
      <c r="I5" s="143"/>
      <c r="BI5" s="59"/>
    </row>
    <row r="6" spans="2:61">
      <c r="B6" s="83" t="s">
        <v>32</v>
      </c>
      <c r="C6" s="72">
        <v>2208</v>
      </c>
      <c r="D6" s="72">
        <v>1984.4</v>
      </c>
      <c r="E6" s="72">
        <v>2058</v>
      </c>
      <c r="F6" s="72">
        <v>2063.6</v>
      </c>
      <c r="G6" s="72"/>
      <c r="H6" s="144">
        <v>0.8</v>
      </c>
      <c r="I6" s="145"/>
      <c r="BI6" s="59"/>
    </row>
    <row r="7" spans="2:61">
      <c r="B7" s="83" t="s">
        <v>34</v>
      </c>
      <c r="C7" s="72">
        <v>2124.1999999999998</v>
      </c>
      <c r="D7" s="72">
        <v>2193.3999999999996</v>
      </c>
      <c r="E7" s="72">
        <v>1839.2</v>
      </c>
      <c r="F7" s="72">
        <v>1657.2</v>
      </c>
      <c r="G7" s="72"/>
      <c r="H7" s="142" t="s">
        <v>99</v>
      </c>
      <c r="I7" s="143"/>
      <c r="BI7" s="59"/>
    </row>
    <row r="8" spans="2:61">
      <c r="B8" s="83" t="s">
        <v>97</v>
      </c>
      <c r="C8" s="72">
        <v>47.6</v>
      </c>
      <c r="D8" s="72">
        <v>42.3</v>
      </c>
      <c r="E8" s="72">
        <v>40.6</v>
      </c>
      <c r="F8" s="72">
        <v>33.9</v>
      </c>
      <c r="G8" s="72"/>
      <c r="H8" s="144">
        <v>1</v>
      </c>
      <c r="I8" s="145"/>
      <c r="BI8" s="59"/>
    </row>
    <row r="9" spans="2:61">
      <c r="B9" s="83" t="s">
        <v>35</v>
      </c>
      <c r="C9" s="72">
        <v>240.4</v>
      </c>
      <c r="D9" s="72">
        <v>170.60000000000002</v>
      </c>
      <c r="E9" s="72">
        <v>180.8</v>
      </c>
      <c r="F9" s="72">
        <v>146.80000000000001</v>
      </c>
      <c r="G9" s="72"/>
      <c r="H9" s="142" t="s">
        <v>100</v>
      </c>
      <c r="I9" s="143"/>
      <c r="BI9" s="59"/>
    </row>
    <row r="10" spans="2:61" ht="18.75" customHeight="1">
      <c r="B10" s="83" t="s">
        <v>36</v>
      </c>
      <c r="C10" s="72">
        <v>437.4</v>
      </c>
      <c r="D10" s="72">
        <v>370.6</v>
      </c>
      <c r="E10" s="72">
        <v>271</v>
      </c>
      <c r="F10" s="72">
        <v>260.60000000000002</v>
      </c>
      <c r="G10" s="72"/>
      <c r="H10" s="169">
        <v>1.2</v>
      </c>
      <c r="I10" s="145"/>
      <c r="BI10" s="59"/>
    </row>
    <row r="11" spans="2:61" ht="18.75" customHeight="1">
      <c r="B11" s="83" t="s">
        <v>33</v>
      </c>
      <c r="C11" s="72">
        <v>1568</v>
      </c>
      <c r="D11" s="72">
        <v>1690</v>
      </c>
      <c r="E11" s="72">
        <v>1839</v>
      </c>
      <c r="F11" s="72">
        <v>2195</v>
      </c>
      <c r="G11" s="72"/>
      <c r="H11" s="142" t="s">
        <v>102</v>
      </c>
      <c r="I11" s="143"/>
      <c r="BI11" s="59"/>
    </row>
    <row r="12" spans="2:61" ht="18" customHeight="1" thickBot="1">
      <c r="B12" s="83" t="s">
        <v>14</v>
      </c>
      <c r="C12" s="72">
        <v>571</v>
      </c>
      <c r="D12" s="72">
        <v>495</v>
      </c>
      <c r="E12" s="72">
        <v>424</v>
      </c>
      <c r="F12" s="72">
        <v>416</v>
      </c>
      <c r="G12" s="72"/>
      <c r="H12" s="148">
        <v>1.4</v>
      </c>
      <c r="I12" s="145"/>
      <c r="BI12" s="59"/>
    </row>
    <row r="13" spans="2:61">
      <c r="B13" s="83" t="s">
        <v>39</v>
      </c>
      <c r="C13" s="147">
        <v>29.244391971664701</v>
      </c>
      <c r="D13" s="147">
        <v>31.117901706137001</v>
      </c>
      <c r="E13" s="147">
        <v>28.099173553719009</v>
      </c>
      <c r="F13" s="147">
        <v>25.319318786588614</v>
      </c>
      <c r="G13" s="72"/>
      <c r="H13" s="149"/>
      <c r="I13" s="137"/>
      <c r="BI13" s="59"/>
    </row>
    <row r="14" spans="2:61">
      <c r="B14" s="83" t="s">
        <v>37</v>
      </c>
      <c r="C14" s="72">
        <v>420</v>
      </c>
      <c r="D14" s="72">
        <v>380</v>
      </c>
      <c r="E14" s="72">
        <v>429</v>
      </c>
      <c r="F14" s="72">
        <v>433</v>
      </c>
      <c r="G14" s="150"/>
      <c r="H14" s="145"/>
      <c r="I14" s="145"/>
      <c r="BI14" s="59"/>
    </row>
    <row r="15" spans="2:61">
      <c r="B15" s="83" t="s">
        <v>38</v>
      </c>
      <c r="C15" s="72">
        <v>82155.359999999986</v>
      </c>
      <c r="D15" s="72">
        <v>83983.19</v>
      </c>
      <c r="E15" s="72">
        <v>107976.61000055198</v>
      </c>
      <c r="F15" s="72">
        <v>115194.97</v>
      </c>
      <c r="G15" s="129"/>
      <c r="H15" s="139"/>
      <c r="I15" s="139"/>
      <c r="BI15" s="59"/>
    </row>
    <row r="16" spans="2:61" ht="18" customHeight="1">
      <c r="F16" s="191"/>
      <c r="H16" s="143"/>
      <c r="I16" s="143"/>
      <c r="BI16" s="59"/>
    </row>
    <row r="17" spans="2:62">
      <c r="F17" s="191"/>
      <c r="H17" s="145"/>
      <c r="I17" s="145"/>
      <c r="BI17" s="59"/>
    </row>
    <row r="18" spans="2:62" ht="18" customHeight="1">
      <c r="F18" s="191"/>
      <c r="BI18" s="59"/>
    </row>
    <row r="19" spans="2:62" ht="18" customHeight="1">
      <c r="F19" s="191"/>
      <c r="BJ19" s="59"/>
    </row>
    <row r="20" spans="2:62">
      <c r="F20" s="191"/>
      <c r="BJ20" s="59"/>
    </row>
    <row r="21" spans="2:62">
      <c r="F21" s="191"/>
      <c r="BJ21" s="59"/>
    </row>
    <row r="22" spans="2:62">
      <c r="B22" s="138" t="s">
        <v>19</v>
      </c>
      <c r="C22" s="138" t="s">
        <v>93</v>
      </c>
      <c r="D22" s="138" t="s">
        <v>94</v>
      </c>
      <c r="E22" s="138" t="s">
        <v>96</v>
      </c>
      <c r="F22" s="138" t="s">
        <v>105</v>
      </c>
      <c r="G22" s="36"/>
      <c r="H22" s="36"/>
      <c r="I22" s="36"/>
    </row>
    <row r="23" spans="2:62" ht="18" customHeight="1">
      <c r="B23" s="83" t="s">
        <v>31</v>
      </c>
      <c r="C23" s="72">
        <v>1391.6</v>
      </c>
      <c r="D23" s="72">
        <v>1598.8000000000002</v>
      </c>
      <c r="E23" s="72">
        <v>1639.8</v>
      </c>
      <c r="F23" s="72">
        <v>1610</v>
      </c>
      <c r="G23" s="72"/>
      <c r="H23" s="72"/>
      <c r="I23" s="72"/>
    </row>
    <row r="24" spans="2:62" ht="18" customHeight="1">
      <c r="B24" s="83" t="s">
        <v>8</v>
      </c>
      <c r="C24" s="72">
        <v>1077.2</v>
      </c>
      <c r="D24" s="72">
        <v>1139.4000000000001</v>
      </c>
      <c r="E24" s="72">
        <v>1113.2</v>
      </c>
      <c r="F24" s="72">
        <v>1058.8</v>
      </c>
      <c r="G24" s="72"/>
      <c r="H24" s="72"/>
      <c r="I24" s="72"/>
    </row>
    <row r="25" spans="2:62">
      <c r="B25" s="83" t="s">
        <v>32</v>
      </c>
      <c r="C25" s="72">
        <v>980.8</v>
      </c>
      <c r="D25" s="72">
        <v>930.6</v>
      </c>
      <c r="E25" s="72">
        <v>917.4</v>
      </c>
      <c r="F25" s="72">
        <v>907.2</v>
      </c>
      <c r="G25" s="72"/>
      <c r="H25" s="72"/>
      <c r="I25" s="72"/>
    </row>
    <row r="26" spans="2:62" ht="18" customHeight="1">
      <c r="B26" s="83" t="s">
        <v>34</v>
      </c>
      <c r="C26" s="72">
        <v>849.8</v>
      </c>
      <c r="D26" s="72">
        <v>858.4</v>
      </c>
      <c r="E26" s="72">
        <v>886.4</v>
      </c>
      <c r="F26" s="72">
        <v>836.2</v>
      </c>
      <c r="G26" s="72"/>
      <c r="H26" s="72"/>
      <c r="I26" s="72"/>
    </row>
    <row r="27" spans="2:62">
      <c r="B27" s="83" t="s">
        <v>97</v>
      </c>
      <c r="C27" s="72">
        <v>11.7</v>
      </c>
      <c r="D27" s="72">
        <v>7.1</v>
      </c>
      <c r="E27" s="72">
        <v>5.9</v>
      </c>
      <c r="F27" s="72">
        <v>3.2</v>
      </c>
      <c r="G27" s="72"/>
      <c r="H27" s="72"/>
      <c r="I27" s="72"/>
    </row>
    <row r="28" spans="2:62">
      <c r="B28" s="83" t="s">
        <v>35</v>
      </c>
      <c r="C28" s="72">
        <v>86</v>
      </c>
      <c r="D28" s="72">
        <v>62.4</v>
      </c>
      <c r="E28" s="72">
        <v>84.2</v>
      </c>
      <c r="F28" s="72">
        <v>51.4</v>
      </c>
      <c r="G28" s="72"/>
      <c r="H28" s="72"/>
      <c r="I28" s="72"/>
    </row>
    <row r="29" spans="2:62">
      <c r="B29" s="83" t="s">
        <v>36</v>
      </c>
      <c r="C29" s="72">
        <v>702.2</v>
      </c>
      <c r="D29" s="72">
        <v>643.4</v>
      </c>
      <c r="E29" s="72">
        <v>604.79999999999995</v>
      </c>
      <c r="F29" s="72">
        <v>651.79999999999995</v>
      </c>
      <c r="G29" s="72"/>
      <c r="H29" s="72"/>
      <c r="I29" s="72"/>
    </row>
    <row r="30" spans="2:62" ht="18" customHeight="1">
      <c r="B30" s="83" t="s">
        <v>33</v>
      </c>
      <c r="C30" s="72">
        <v>1016</v>
      </c>
      <c r="D30" s="72">
        <v>1201</v>
      </c>
      <c r="E30" s="72">
        <v>1332</v>
      </c>
      <c r="F30" s="72">
        <v>1473</v>
      </c>
      <c r="G30" s="72"/>
      <c r="H30" s="72"/>
      <c r="I30" s="72"/>
    </row>
    <row r="31" spans="2:62" ht="18" customHeight="1">
      <c r="B31" s="83" t="s">
        <v>14</v>
      </c>
      <c r="C31" s="72">
        <v>172</v>
      </c>
      <c r="D31" s="72">
        <v>170</v>
      </c>
      <c r="E31" s="72">
        <v>174</v>
      </c>
      <c r="F31" s="72">
        <v>175</v>
      </c>
      <c r="G31" s="72"/>
      <c r="H31" s="72"/>
      <c r="I31" s="72"/>
    </row>
    <row r="32" spans="2:62" ht="18" customHeight="1">
      <c r="B32" s="83" t="s">
        <v>39</v>
      </c>
      <c r="C32" s="147">
        <v>27.098387993329627</v>
      </c>
      <c r="D32" s="147">
        <v>29.220380601596069</v>
      </c>
      <c r="E32" s="147">
        <v>30.966767371601208</v>
      </c>
      <c r="F32" s="147">
        <v>29.719626168224302</v>
      </c>
      <c r="G32" s="72"/>
      <c r="H32" s="72"/>
      <c r="I32" s="72"/>
    </row>
    <row r="33" spans="2:9">
      <c r="B33" s="83" t="s">
        <v>37</v>
      </c>
      <c r="C33" s="72">
        <v>156</v>
      </c>
      <c r="D33" s="72">
        <v>274</v>
      </c>
      <c r="E33" s="72">
        <v>279</v>
      </c>
      <c r="F33" s="72">
        <v>283</v>
      </c>
      <c r="G33" s="150"/>
      <c r="H33" s="72"/>
      <c r="I33" s="72"/>
    </row>
    <row r="34" spans="2:9">
      <c r="B34" s="83" t="s">
        <v>38</v>
      </c>
      <c r="C34" s="72">
        <v>13219.55</v>
      </c>
      <c r="D34" s="72">
        <v>19545.650000000001</v>
      </c>
      <c r="E34" s="72">
        <v>28023</v>
      </c>
      <c r="F34" s="72">
        <v>48856.5</v>
      </c>
    </row>
    <row r="37" spans="2:9" ht="18" customHeight="1"/>
    <row r="38" spans="2:9" ht="18" customHeight="1"/>
    <row r="40" spans="2:9" ht="18" customHeight="1"/>
    <row r="41" spans="2:9">
      <c r="B41" s="138" t="s">
        <v>20</v>
      </c>
      <c r="C41" s="138" t="s">
        <v>93</v>
      </c>
      <c r="D41" s="138" t="s">
        <v>94</v>
      </c>
      <c r="E41" s="138" t="s">
        <v>96</v>
      </c>
      <c r="F41" s="138" t="s">
        <v>105</v>
      </c>
      <c r="G41" s="36"/>
      <c r="H41" s="72"/>
      <c r="I41" s="72"/>
    </row>
    <row r="42" spans="2:9" ht="18" customHeight="1">
      <c r="B42" s="83" t="s">
        <v>31</v>
      </c>
      <c r="C42" s="72">
        <v>2652.4</v>
      </c>
      <c r="D42" s="72">
        <v>2441.1999999999998</v>
      </c>
      <c r="E42" s="72">
        <v>2350.6000000000004</v>
      </c>
      <c r="F42" s="72">
        <v>2611.8000000000002</v>
      </c>
      <c r="G42" s="72"/>
      <c r="H42" s="72"/>
      <c r="I42" s="72"/>
    </row>
    <row r="43" spans="2:9" ht="18" customHeight="1">
      <c r="B43" s="83" t="s">
        <v>8</v>
      </c>
      <c r="C43" s="72">
        <v>2419.6</v>
      </c>
      <c r="D43" s="72">
        <v>1919.6</v>
      </c>
      <c r="E43" s="72">
        <v>1861</v>
      </c>
      <c r="F43" s="72">
        <v>1990.8000000000002</v>
      </c>
      <c r="G43" s="72"/>
      <c r="H43" s="72"/>
      <c r="I43" s="72"/>
    </row>
    <row r="44" spans="2:9">
      <c r="B44" s="83" t="s">
        <v>32</v>
      </c>
      <c r="C44" s="72">
        <v>2123.8000000000002</v>
      </c>
      <c r="D44" s="72">
        <v>1859.2</v>
      </c>
      <c r="E44" s="72">
        <v>1658.2</v>
      </c>
      <c r="F44" s="72">
        <v>1736</v>
      </c>
      <c r="G44" s="72"/>
      <c r="H44" s="72"/>
      <c r="I44" s="72"/>
    </row>
    <row r="45" spans="2:9">
      <c r="B45" s="83" t="s">
        <v>34</v>
      </c>
      <c r="C45" s="72">
        <v>1576.6</v>
      </c>
      <c r="D45" s="72">
        <v>1594.1999999999998</v>
      </c>
      <c r="E45" s="72">
        <v>1455.6</v>
      </c>
      <c r="F45" s="72">
        <v>1466</v>
      </c>
      <c r="G45" s="72"/>
      <c r="H45" s="72"/>
      <c r="I45" s="72"/>
    </row>
    <row r="46" spans="2:9">
      <c r="B46" s="83" t="s">
        <v>97</v>
      </c>
      <c r="C46" s="72">
        <v>68.599999999999994</v>
      </c>
      <c r="D46" s="72">
        <v>70.8</v>
      </c>
      <c r="E46" s="72">
        <v>46.6</v>
      </c>
      <c r="F46" s="72">
        <v>78.199999999999989</v>
      </c>
      <c r="G46" s="72"/>
      <c r="H46" s="72"/>
      <c r="I46" s="72"/>
    </row>
    <row r="47" spans="2:9" ht="18" customHeight="1">
      <c r="B47" s="83" t="s">
        <v>35</v>
      </c>
      <c r="C47" s="72">
        <v>64</v>
      </c>
      <c r="D47" s="72">
        <v>85.800000000000011</v>
      </c>
      <c r="E47" s="72">
        <v>68.8</v>
      </c>
      <c r="F47" s="72">
        <v>92.2</v>
      </c>
      <c r="G47" s="72"/>
      <c r="H47" s="72"/>
      <c r="I47" s="72"/>
    </row>
    <row r="48" spans="2:9" ht="18" customHeight="1">
      <c r="B48" s="83" t="s">
        <v>36</v>
      </c>
      <c r="C48" s="72">
        <v>195.6</v>
      </c>
      <c r="D48" s="72">
        <v>244.6</v>
      </c>
      <c r="E48" s="72">
        <v>178.6</v>
      </c>
      <c r="F48" s="72">
        <v>208.2</v>
      </c>
      <c r="G48" s="72"/>
      <c r="H48" s="72"/>
      <c r="I48" s="72"/>
    </row>
    <row r="49" spans="2:9" ht="18" customHeight="1">
      <c r="B49" s="83" t="s">
        <v>33</v>
      </c>
      <c r="C49" s="72">
        <v>1325</v>
      </c>
      <c r="D49" s="72">
        <v>1245</v>
      </c>
      <c r="E49" s="72">
        <v>1392</v>
      </c>
      <c r="F49" s="72">
        <v>1526</v>
      </c>
      <c r="G49" s="72"/>
      <c r="H49" s="72"/>
      <c r="I49" s="72"/>
    </row>
    <row r="50" spans="2:9" ht="18" customHeight="1">
      <c r="B50" s="83" t="s">
        <v>14</v>
      </c>
      <c r="C50" s="72">
        <v>571</v>
      </c>
      <c r="D50" s="72">
        <v>528</v>
      </c>
      <c r="E50" s="72">
        <v>467</v>
      </c>
      <c r="F50" s="72">
        <v>461</v>
      </c>
      <c r="G50" s="72"/>
      <c r="H50" s="72"/>
      <c r="I50" s="72"/>
    </row>
    <row r="51" spans="2:9">
      <c r="B51" s="83" t="s">
        <v>39</v>
      </c>
      <c r="C51" s="147">
        <v>24.201277955271568</v>
      </c>
      <c r="D51" s="147">
        <v>27.776137034849381</v>
      </c>
      <c r="E51" s="147">
        <v>27.623859191655804</v>
      </c>
      <c r="F51" s="147">
        <v>29.02177445563861</v>
      </c>
      <c r="G51" s="72"/>
      <c r="H51" s="72"/>
      <c r="I51" s="72"/>
    </row>
    <row r="52" spans="2:9">
      <c r="B52" s="83" t="s">
        <v>37</v>
      </c>
      <c r="C52" s="72">
        <v>254</v>
      </c>
      <c r="D52" s="72">
        <v>254</v>
      </c>
      <c r="E52" s="72">
        <v>263</v>
      </c>
      <c r="F52" s="72">
        <v>291</v>
      </c>
      <c r="G52" s="150"/>
    </row>
    <row r="53" spans="2:9">
      <c r="B53" s="83" t="s">
        <v>38</v>
      </c>
      <c r="C53" s="72">
        <v>15720.16</v>
      </c>
      <c r="D53" s="72">
        <v>33138</v>
      </c>
      <c r="E53" s="72">
        <v>34549.5</v>
      </c>
      <c r="F53" s="72">
        <v>38007.050000000003</v>
      </c>
    </row>
    <row r="56" spans="2:9" ht="18" customHeight="1"/>
    <row r="57" spans="2:9" ht="18" customHeight="1"/>
    <row r="60" spans="2:9">
      <c r="B60" s="138" t="s">
        <v>21</v>
      </c>
      <c r="C60" s="138" t="s">
        <v>93</v>
      </c>
      <c r="D60" s="138" t="s">
        <v>94</v>
      </c>
      <c r="E60" s="138" t="s">
        <v>96</v>
      </c>
      <c r="F60" s="138" t="s">
        <v>105</v>
      </c>
      <c r="G60" s="36"/>
      <c r="H60" s="72"/>
      <c r="I60" s="72"/>
    </row>
    <row r="61" spans="2:9" ht="18" customHeight="1">
      <c r="B61" s="83" t="s">
        <v>31</v>
      </c>
      <c r="C61" s="72">
        <v>1054.8</v>
      </c>
      <c r="D61" s="72">
        <v>1296.8000000000002</v>
      </c>
      <c r="E61" s="72">
        <v>1440.2</v>
      </c>
      <c r="F61" s="72">
        <v>1521</v>
      </c>
      <c r="G61" s="72"/>
      <c r="H61" s="72"/>
      <c r="I61" s="72"/>
    </row>
    <row r="62" spans="2:9">
      <c r="B62" s="83" t="s">
        <v>8</v>
      </c>
      <c r="C62" s="72">
        <v>876.8</v>
      </c>
      <c r="D62" s="72">
        <v>1047.8000000000002</v>
      </c>
      <c r="E62" s="72">
        <v>1039.4000000000001</v>
      </c>
      <c r="F62" s="72">
        <v>1012</v>
      </c>
      <c r="G62" s="72"/>
      <c r="H62" s="72"/>
      <c r="I62" s="72"/>
    </row>
    <row r="63" spans="2:9">
      <c r="B63" s="83" t="s">
        <v>32</v>
      </c>
      <c r="C63" s="72">
        <v>924.2</v>
      </c>
      <c r="D63" s="72">
        <v>837</v>
      </c>
      <c r="E63" s="72">
        <v>927.4</v>
      </c>
      <c r="F63" s="72">
        <v>996.6</v>
      </c>
      <c r="G63" s="72"/>
      <c r="H63" s="72"/>
      <c r="I63" s="72"/>
    </row>
    <row r="64" spans="2:9" ht="18" customHeight="1">
      <c r="B64" s="83" t="s">
        <v>34</v>
      </c>
      <c r="C64" s="72">
        <v>725.8</v>
      </c>
      <c r="D64" s="72">
        <v>784</v>
      </c>
      <c r="E64" s="72">
        <v>695.8</v>
      </c>
      <c r="F64" s="72">
        <v>824.6</v>
      </c>
      <c r="G64" s="72"/>
      <c r="H64" s="72"/>
      <c r="I64" s="72"/>
    </row>
    <row r="65" spans="2:9">
      <c r="B65" s="83" t="s">
        <v>97</v>
      </c>
      <c r="C65" s="72">
        <v>6.3000000000000007</v>
      </c>
      <c r="D65" s="72">
        <v>13.6</v>
      </c>
      <c r="E65" s="72">
        <v>12.3</v>
      </c>
      <c r="F65" s="72">
        <v>10.199999999999999</v>
      </c>
      <c r="G65" s="72"/>
      <c r="H65" s="72"/>
      <c r="I65" s="72"/>
    </row>
    <row r="66" spans="2:9" ht="18" customHeight="1">
      <c r="B66" s="83" t="s">
        <v>35</v>
      </c>
      <c r="C66" s="72">
        <v>25.6</v>
      </c>
      <c r="D66" s="72">
        <v>48.8</v>
      </c>
      <c r="E66" s="72">
        <v>67.400000000000006</v>
      </c>
      <c r="F66" s="72">
        <v>132.4</v>
      </c>
      <c r="G66" s="72"/>
      <c r="H66" s="72"/>
      <c r="I66" s="72"/>
    </row>
    <row r="67" spans="2:9">
      <c r="B67" s="83" t="s">
        <v>36</v>
      </c>
      <c r="C67" s="72">
        <v>299.60000000000002</v>
      </c>
      <c r="D67" s="72">
        <v>274.60000000000002</v>
      </c>
      <c r="E67" s="72">
        <v>504.6</v>
      </c>
      <c r="F67" s="72">
        <v>403</v>
      </c>
      <c r="G67" s="72"/>
      <c r="H67" s="72"/>
      <c r="I67" s="72"/>
    </row>
    <row r="68" spans="2:9" ht="18" customHeight="1">
      <c r="B68" s="83" t="s">
        <v>33</v>
      </c>
      <c r="C68" s="72">
        <v>787</v>
      </c>
      <c r="D68" s="72">
        <v>858</v>
      </c>
      <c r="E68" s="72">
        <v>930</v>
      </c>
      <c r="F68" s="72">
        <v>1548</v>
      </c>
      <c r="G68" s="72"/>
      <c r="H68" s="72"/>
      <c r="I68" s="72"/>
    </row>
    <row r="69" spans="2:9">
      <c r="B69" s="83" t="s">
        <v>14</v>
      </c>
      <c r="C69" s="72">
        <v>178</v>
      </c>
      <c r="D69" s="72">
        <v>150</v>
      </c>
      <c r="E69" s="72">
        <v>176</v>
      </c>
      <c r="F69" s="72">
        <v>158</v>
      </c>
      <c r="G69" s="72"/>
      <c r="H69" s="72"/>
      <c r="I69" s="72"/>
    </row>
    <row r="70" spans="2:9">
      <c r="B70" s="83" t="s">
        <v>39</v>
      </c>
      <c r="C70" s="147">
        <v>26.284722222222221</v>
      </c>
      <c r="D70" s="147">
        <v>29.178176795580114</v>
      </c>
      <c r="E70" s="147">
        <v>26.857532379004773</v>
      </c>
      <c r="F70" s="147">
        <v>31.946264744429882</v>
      </c>
      <c r="G70" s="72"/>
    </row>
    <row r="71" spans="2:9">
      <c r="B71" s="83" t="s">
        <v>37</v>
      </c>
      <c r="C71" s="72">
        <v>149</v>
      </c>
      <c r="D71" s="72">
        <v>173</v>
      </c>
      <c r="E71" s="72">
        <v>199</v>
      </c>
      <c r="F71" s="72">
        <v>216</v>
      </c>
      <c r="G71" s="150"/>
    </row>
    <row r="72" spans="2:9" ht="18" customHeight="1">
      <c r="B72" s="83" t="s">
        <v>38</v>
      </c>
      <c r="C72" s="72">
        <v>8389</v>
      </c>
      <c r="D72" s="72">
        <v>23914.75</v>
      </c>
      <c r="E72" s="72">
        <v>54978</v>
      </c>
      <c r="F72" s="72">
        <v>51303</v>
      </c>
    </row>
    <row r="73" spans="2:9" ht="18" customHeight="1"/>
    <row r="75" spans="2:9" ht="18" customHeight="1">
      <c r="H75" s="129"/>
      <c r="I75" s="129"/>
    </row>
    <row r="76" spans="2:9">
      <c r="H76" s="129"/>
      <c r="I76" s="129"/>
    </row>
    <row r="77" spans="2:9">
      <c r="H77" s="129"/>
      <c r="I77" s="129"/>
    </row>
    <row r="78" spans="2:9" ht="18" customHeight="1">
      <c r="H78" s="129"/>
      <c r="I78" s="129"/>
    </row>
    <row r="79" spans="2:9" ht="18" customHeight="1">
      <c r="B79" s="138" t="s">
        <v>22</v>
      </c>
      <c r="C79" s="138" t="s">
        <v>93</v>
      </c>
      <c r="D79" s="138" t="s">
        <v>94</v>
      </c>
      <c r="E79" s="138" t="s">
        <v>96</v>
      </c>
      <c r="F79" s="138" t="s">
        <v>105</v>
      </c>
      <c r="G79" s="36"/>
      <c r="H79" s="72"/>
      <c r="I79" s="72"/>
    </row>
    <row r="80" spans="2:9" ht="18" customHeight="1">
      <c r="B80" s="83" t="s">
        <v>31</v>
      </c>
      <c r="C80" s="72">
        <v>1729.8000000000002</v>
      </c>
      <c r="D80" s="72">
        <v>1753.2</v>
      </c>
      <c r="E80" s="72">
        <v>1642.6000000000001</v>
      </c>
      <c r="F80" s="72">
        <v>1537.2</v>
      </c>
      <c r="G80" s="72"/>
      <c r="H80" s="72"/>
      <c r="I80" s="72"/>
    </row>
    <row r="81" spans="2:9">
      <c r="B81" s="83" t="s">
        <v>8</v>
      </c>
      <c r="C81" s="72">
        <v>1406</v>
      </c>
      <c r="D81" s="72">
        <v>1354.1999999999998</v>
      </c>
      <c r="E81" s="72">
        <v>1296</v>
      </c>
      <c r="F81" s="72">
        <v>1391</v>
      </c>
      <c r="G81" s="72"/>
      <c r="H81" s="72"/>
      <c r="I81" s="72"/>
    </row>
    <row r="82" spans="2:9">
      <c r="B82" s="83" t="s">
        <v>32</v>
      </c>
      <c r="C82" s="72">
        <v>1256.5999999999999</v>
      </c>
      <c r="D82" s="72">
        <v>1269.4000000000001</v>
      </c>
      <c r="E82" s="72">
        <v>1079.2</v>
      </c>
      <c r="F82" s="72">
        <v>1124.1999999999998</v>
      </c>
      <c r="G82" s="72"/>
      <c r="H82" s="72"/>
      <c r="I82" s="72"/>
    </row>
    <row r="83" spans="2:9">
      <c r="B83" s="83" t="s">
        <v>34</v>
      </c>
      <c r="C83" s="72">
        <v>1037.4000000000001</v>
      </c>
      <c r="D83" s="72">
        <v>999</v>
      </c>
      <c r="E83" s="72">
        <v>1006.6</v>
      </c>
      <c r="F83" s="72">
        <v>946</v>
      </c>
      <c r="G83" s="72"/>
      <c r="H83" s="72"/>
      <c r="I83" s="72"/>
    </row>
    <row r="84" spans="2:9">
      <c r="B84" s="83" t="s">
        <v>97</v>
      </c>
      <c r="C84" s="72">
        <v>35.9</v>
      </c>
      <c r="D84" s="72">
        <v>28.5</v>
      </c>
      <c r="E84" s="72">
        <v>37.4</v>
      </c>
      <c r="F84" s="72">
        <v>23</v>
      </c>
      <c r="G84" s="72"/>
      <c r="H84" s="72"/>
      <c r="I84" s="72"/>
    </row>
    <row r="85" spans="2:9" ht="18" customHeight="1">
      <c r="B85" s="83" t="s">
        <v>35</v>
      </c>
      <c r="C85" s="72">
        <v>84</v>
      </c>
      <c r="D85" s="72">
        <v>69.8</v>
      </c>
      <c r="E85" s="72">
        <v>70</v>
      </c>
      <c r="F85" s="72">
        <v>62.599999999999994</v>
      </c>
      <c r="G85" s="72"/>
      <c r="H85" s="72"/>
      <c r="I85" s="72"/>
    </row>
    <row r="86" spans="2:9" ht="18" customHeight="1">
      <c r="B86" s="83" t="s">
        <v>36</v>
      </c>
      <c r="C86" s="72">
        <v>186.6</v>
      </c>
      <c r="D86" s="72">
        <v>146.19999999999999</v>
      </c>
      <c r="E86" s="72">
        <v>129</v>
      </c>
      <c r="F86" s="72">
        <v>116</v>
      </c>
      <c r="G86" s="72"/>
      <c r="H86" s="72"/>
      <c r="I86" s="72"/>
    </row>
    <row r="87" spans="2:9" ht="18" customHeight="1">
      <c r="B87" s="83" t="s">
        <v>33</v>
      </c>
      <c r="C87" s="72">
        <v>1575</v>
      </c>
      <c r="D87" s="72">
        <v>1402</v>
      </c>
      <c r="E87" s="72">
        <v>1400</v>
      </c>
      <c r="F87" s="72">
        <v>1124</v>
      </c>
      <c r="G87" s="72"/>
      <c r="H87" s="72"/>
      <c r="I87" s="72"/>
    </row>
    <row r="88" spans="2:9" ht="18" customHeight="1">
      <c r="B88" s="83" t="s">
        <v>14</v>
      </c>
      <c r="C88" s="72">
        <v>323</v>
      </c>
      <c r="D88" s="72">
        <v>241</v>
      </c>
      <c r="E88" s="72">
        <v>235</v>
      </c>
      <c r="F88" s="72">
        <v>180</v>
      </c>
      <c r="G88" s="72"/>
      <c r="H88" s="72"/>
      <c r="I88" s="72"/>
    </row>
    <row r="89" spans="2:9">
      <c r="B89" s="83" t="s">
        <v>39</v>
      </c>
      <c r="C89" s="147">
        <v>26.597222222222221</v>
      </c>
      <c r="D89" s="147">
        <v>26.825085742283193</v>
      </c>
      <c r="E89" s="147">
        <v>31.973379629629626</v>
      </c>
      <c r="F89" s="147">
        <v>28.207964601769913</v>
      </c>
      <c r="G89" s="72"/>
    </row>
    <row r="90" spans="2:9">
      <c r="B90" s="83" t="s">
        <v>37</v>
      </c>
      <c r="C90" s="72">
        <v>172</v>
      </c>
      <c r="D90" s="72">
        <v>198</v>
      </c>
      <c r="E90" s="72">
        <v>220</v>
      </c>
      <c r="F90" s="72">
        <v>188</v>
      </c>
      <c r="G90" s="150"/>
    </row>
    <row r="91" spans="2:9">
      <c r="B91" s="83" t="s">
        <v>38</v>
      </c>
      <c r="C91" s="72">
        <v>17788.3</v>
      </c>
      <c r="D91" s="72">
        <v>21287</v>
      </c>
      <c r="E91" s="72">
        <v>30088.5</v>
      </c>
      <c r="F91" s="72">
        <v>44919.5</v>
      </c>
    </row>
    <row r="92" spans="2:9" ht="18" customHeight="1"/>
    <row r="93" spans="2:9" ht="18" customHeight="1"/>
    <row r="94" spans="2:9" ht="18" customHeight="1"/>
    <row r="98" spans="2:9">
      <c r="B98" s="138" t="s">
        <v>23</v>
      </c>
      <c r="C98" s="138" t="s">
        <v>93</v>
      </c>
      <c r="D98" s="138" t="s">
        <v>94</v>
      </c>
      <c r="E98" s="138" t="s">
        <v>96</v>
      </c>
      <c r="F98" s="138" t="s">
        <v>105</v>
      </c>
      <c r="G98" s="36"/>
      <c r="H98" s="72"/>
      <c r="I98" s="72"/>
    </row>
    <row r="99" spans="2:9" ht="18" customHeight="1">
      <c r="B99" s="83" t="s">
        <v>31</v>
      </c>
      <c r="C99" s="72">
        <v>3226.6000000000004</v>
      </c>
      <c r="D99" s="72">
        <v>3061.8</v>
      </c>
      <c r="E99" s="72">
        <v>3050</v>
      </c>
      <c r="F99" s="72">
        <v>3492.2000000000003</v>
      </c>
      <c r="G99" s="72"/>
      <c r="H99" s="72"/>
      <c r="I99" s="72"/>
    </row>
    <row r="100" spans="2:9">
      <c r="B100" s="83" t="s">
        <v>8</v>
      </c>
      <c r="C100" s="72">
        <v>2496.8000000000002</v>
      </c>
      <c r="D100" s="72">
        <v>2379.6000000000004</v>
      </c>
      <c r="E100" s="72">
        <v>2383.6000000000004</v>
      </c>
      <c r="F100" s="72">
        <v>2570.1999999999998</v>
      </c>
      <c r="G100" s="72"/>
      <c r="H100" s="72"/>
      <c r="I100" s="72"/>
    </row>
    <row r="101" spans="2:9">
      <c r="B101" s="83" t="s">
        <v>32</v>
      </c>
      <c r="C101" s="72">
        <v>2352.8000000000002</v>
      </c>
      <c r="D101" s="72">
        <v>2075.6</v>
      </c>
      <c r="E101" s="72">
        <v>1992</v>
      </c>
      <c r="F101" s="72">
        <v>2003</v>
      </c>
      <c r="G101" s="72"/>
      <c r="H101" s="72"/>
      <c r="I101" s="72"/>
    </row>
    <row r="102" spans="2:9">
      <c r="B102" s="83" t="s">
        <v>34</v>
      </c>
      <c r="C102" s="72">
        <v>1909.6</v>
      </c>
      <c r="D102" s="72">
        <v>1678.1999999999998</v>
      </c>
      <c r="E102" s="72">
        <v>1593.4</v>
      </c>
      <c r="F102" s="72">
        <v>1727.4</v>
      </c>
      <c r="G102" s="72"/>
      <c r="H102" s="72"/>
      <c r="I102" s="72"/>
    </row>
    <row r="103" spans="2:9">
      <c r="B103" s="83" t="s">
        <v>97</v>
      </c>
      <c r="C103" s="72">
        <v>118.4</v>
      </c>
      <c r="D103" s="72">
        <v>76.7</v>
      </c>
      <c r="E103" s="72">
        <v>78.900000000000006</v>
      </c>
      <c r="F103" s="72">
        <v>74.599999999999994</v>
      </c>
      <c r="G103" s="72"/>
      <c r="H103" s="72"/>
      <c r="I103" s="72"/>
    </row>
    <row r="104" spans="2:9" ht="18" customHeight="1">
      <c r="B104" s="83" t="s">
        <v>35</v>
      </c>
      <c r="C104" s="72">
        <v>0</v>
      </c>
      <c r="D104" s="72">
        <v>22.4</v>
      </c>
      <c r="E104" s="72">
        <v>17.599999999999998</v>
      </c>
      <c r="F104" s="72">
        <v>48.2</v>
      </c>
      <c r="G104" s="72"/>
      <c r="H104" s="72"/>
      <c r="I104" s="72"/>
    </row>
    <row r="105" spans="2:9">
      <c r="B105" s="83" t="s">
        <v>36</v>
      </c>
      <c r="C105" s="72">
        <v>358.4</v>
      </c>
      <c r="D105" s="72">
        <v>196</v>
      </c>
      <c r="E105" s="72">
        <v>162.4</v>
      </c>
      <c r="F105" s="72">
        <v>267.60000000000002</v>
      </c>
      <c r="G105" s="72"/>
      <c r="H105" s="72"/>
      <c r="I105" s="72"/>
    </row>
    <row r="106" spans="2:9" ht="18" customHeight="1">
      <c r="B106" s="83" t="s">
        <v>33</v>
      </c>
      <c r="C106" s="72">
        <v>2011</v>
      </c>
      <c r="D106" s="72">
        <v>1759</v>
      </c>
      <c r="E106" s="72">
        <v>1730</v>
      </c>
      <c r="F106" s="72">
        <v>2136</v>
      </c>
      <c r="G106" s="72"/>
      <c r="H106" s="72"/>
      <c r="I106" s="72"/>
    </row>
    <row r="107" spans="2:9">
      <c r="B107" s="83" t="s">
        <v>14</v>
      </c>
      <c r="C107" s="72">
        <v>660</v>
      </c>
      <c r="D107" s="72">
        <v>554</v>
      </c>
      <c r="E107" s="72">
        <v>493</v>
      </c>
      <c r="F107" s="72">
        <v>509</v>
      </c>
      <c r="G107" s="72"/>
    </row>
    <row r="108" spans="2:9">
      <c r="B108" s="83" t="s">
        <v>39</v>
      </c>
      <c r="C108" s="147">
        <v>30.848590526009882</v>
      </c>
      <c r="D108" s="147">
        <v>29.878633024592784</v>
      </c>
      <c r="E108" s="147">
        <v>28.15764482431149</v>
      </c>
      <c r="F108" s="147">
        <v>29.862595419847327</v>
      </c>
      <c r="G108" s="72"/>
    </row>
    <row r="109" spans="2:9">
      <c r="B109" s="83" t="s">
        <v>37</v>
      </c>
      <c r="C109" s="72">
        <v>126</v>
      </c>
      <c r="D109" s="72">
        <v>158</v>
      </c>
      <c r="E109" s="72">
        <v>191</v>
      </c>
      <c r="F109" s="72">
        <v>149</v>
      </c>
      <c r="G109" s="150"/>
    </row>
    <row r="110" spans="2:9" ht="18" customHeight="1">
      <c r="B110" s="83" t="s">
        <v>38</v>
      </c>
      <c r="C110" s="72">
        <v>12138</v>
      </c>
      <c r="D110" s="72">
        <v>38375</v>
      </c>
      <c r="E110" s="72">
        <v>45410</v>
      </c>
      <c r="F110" s="72">
        <v>119281.4</v>
      </c>
    </row>
    <row r="111" spans="2:9" ht="18" customHeight="1">
      <c r="H111" s="129"/>
      <c r="I111" s="129"/>
    </row>
    <row r="113" spans="2:9" ht="18" customHeight="1"/>
    <row r="116" spans="2:9" ht="18" customHeight="1"/>
    <row r="117" spans="2:9">
      <c r="B117" s="138" t="s">
        <v>24</v>
      </c>
      <c r="C117" s="138" t="s">
        <v>93</v>
      </c>
      <c r="D117" s="138" t="s">
        <v>94</v>
      </c>
      <c r="E117" s="138" t="s">
        <v>96</v>
      </c>
      <c r="F117" s="138" t="s">
        <v>105</v>
      </c>
      <c r="G117" s="36"/>
      <c r="H117" s="72"/>
      <c r="I117" s="72"/>
    </row>
    <row r="118" spans="2:9" ht="18" customHeight="1">
      <c r="B118" s="83" t="s">
        <v>31</v>
      </c>
      <c r="C118" s="72">
        <v>2532.8000000000002</v>
      </c>
      <c r="D118" s="72">
        <v>2666.3999999999996</v>
      </c>
      <c r="E118" s="72">
        <v>2926.8</v>
      </c>
      <c r="F118" s="72">
        <v>2928.2</v>
      </c>
      <c r="G118" s="72"/>
      <c r="H118" s="72"/>
      <c r="I118" s="72"/>
    </row>
    <row r="119" spans="2:9">
      <c r="B119" s="83" t="s">
        <v>8</v>
      </c>
      <c r="C119" s="72">
        <v>2339.1999999999998</v>
      </c>
      <c r="D119" s="72">
        <v>2127.6</v>
      </c>
      <c r="E119" s="72">
        <v>2181.8000000000002</v>
      </c>
      <c r="F119" s="72">
        <v>2368.6</v>
      </c>
      <c r="G119" s="72"/>
      <c r="H119" s="72"/>
      <c r="I119" s="72"/>
    </row>
    <row r="120" spans="2:9" ht="18" customHeight="1">
      <c r="B120" s="83" t="s">
        <v>32</v>
      </c>
      <c r="C120" s="72">
        <v>2395.1999999999998</v>
      </c>
      <c r="D120" s="72">
        <v>1953.4</v>
      </c>
      <c r="E120" s="72">
        <v>1939.2</v>
      </c>
      <c r="F120" s="72">
        <v>2218.6</v>
      </c>
      <c r="G120" s="72"/>
      <c r="H120" s="72"/>
      <c r="I120" s="72"/>
    </row>
    <row r="121" spans="2:9" ht="18" customHeight="1">
      <c r="B121" s="83" t="s">
        <v>34</v>
      </c>
      <c r="C121" s="72">
        <v>1915.8</v>
      </c>
      <c r="D121" s="72">
        <v>1757</v>
      </c>
      <c r="E121" s="72">
        <v>1584</v>
      </c>
      <c r="F121" s="72">
        <v>1581</v>
      </c>
      <c r="G121" s="72"/>
      <c r="H121" s="72"/>
      <c r="I121" s="72"/>
    </row>
    <row r="122" spans="2:9">
      <c r="B122" s="83" t="s">
        <v>97</v>
      </c>
      <c r="C122" s="72">
        <v>84.9</v>
      </c>
      <c r="D122" s="72">
        <v>80.5</v>
      </c>
      <c r="E122" s="72">
        <v>37.799999999999997</v>
      </c>
      <c r="F122" s="72">
        <v>48.3</v>
      </c>
      <c r="G122" s="72"/>
      <c r="H122" s="72"/>
      <c r="I122" s="72"/>
    </row>
    <row r="123" spans="2:9">
      <c r="B123" s="83" t="s">
        <v>35</v>
      </c>
      <c r="C123" s="72">
        <v>321.39999999999998</v>
      </c>
      <c r="D123" s="72">
        <v>319.60000000000002</v>
      </c>
      <c r="E123" s="72">
        <v>297.2</v>
      </c>
      <c r="F123" s="72">
        <v>256.60000000000002</v>
      </c>
      <c r="G123" s="72"/>
      <c r="H123" s="72"/>
      <c r="I123" s="72"/>
    </row>
    <row r="124" spans="2:9">
      <c r="B124" s="83" t="s">
        <v>36</v>
      </c>
      <c r="C124" s="72">
        <v>223.6</v>
      </c>
      <c r="D124" s="72">
        <v>177.8</v>
      </c>
      <c r="E124" s="72">
        <v>159.19999999999999</v>
      </c>
      <c r="F124" s="72">
        <v>126.19999999999999</v>
      </c>
      <c r="G124" s="72"/>
      <c r="H124" s="72"/>
      <c r="I124" s="72"/>
    </row>
    <row r="125" spans="2:9" ht="18" customHeight="1">
      <c r="B125" s="83" t="s">
        <v>33</v>
      </c>
      <c r="C125" s="72">
        <v>1095</v>
      </c>
      <c r="D125" s="72">
        <v>1257</v>
      </c>
      <c r="E125" s="72">
        <v>1580</v>
      </c>
      <c r="F125" s="72">
        <v>1799</v>
      </c>
      <c r="G125" s="72"/>
    </row>
    <row r="126" spans="2:9" ht="18" customHeight="1">
      <c r="B126" s="83" t="s">
        <v>14</v>
      </c>
      <c r="C126" s="72">
        <v>525</v>
      </c>
      <c r="D126" s="72">
        <v>509</v>
      </c>
      <c r="E126" s="72">
        <v>384</v>
      </c>
      <c r="F126" s="72">
        <v>420</v>
      </c>
      <c r="G126" s="72"/>
    </row>
    <row r="127" spans="2:9">
      <c r="B127" s="83" t="s">
        <v>39</v>
      </c>
      <c r="C127" s="147">
        <v>27.247728359636536</v>
      </c>
      <c r="D127" s="147">
        <v>28.064176749079433</v>
      </c>
      <c r="E127" s="147">
        <v>26.393487858719645</v>
      </c>
      <c r="F127" s="147">
        <v>24.821381317808942</v>
      </c>
      <c r="G127" s="72"/>
    </row>
    <row r="128" spans="2:9">
      <c r="B128" s="83" t="s">
        <v>37</v>
      </c>
      <c r="C128" s="72">
        <v>247</v>
      </c>
      <c r="D128" s="72">
        <v>218</v>
      </c>
      <c r="E128" s="72">
        <v>299</v>
      </c>
      <c r="F128" s="72">
        <v>282</v>
      </c>
      <c r="G128" s="150"/>
    </row>
    <row r="129" spans="2:9">
      <c r="B129" s="83" t="s">
        <v>38</v>
      </c>
      <c r="C129" s="72">
        <v>23731</v>
      </c>
      <c r="D129" s="72">
        <v>31268.5</v>
      </c>
      <c r="E129" s="72">
        <v>54122</v>
      </c>
      <c r="F129" s="72">
        <v>59200.5</v>
      </c>
    </row>
    <row r="130" spans="2:9" ht="18" customHeight="1"/>
    <row r="132" spans="2:9" ht="18" customHeight="1"/>
    <row r="133" spans="2:9">
      <c r="H133" s="36"/>
      <c r="I133" s="36"/>
    </row>
    <row r="134" spans="2:9">
      <c r="H134" s="36"/>
      <c r="I134" s="36"/>
    </row>
    <row r="135" spans="2:9">
      <c r="H135" s="36"/>
      <c r="I135" s="36"/>
    </row>
    <row r="136" spans="2:9" ht="18" customHeight="1">
      <c r="B136" s="138" t="s">
        <v>25</v>
      </c>
      <c r="C136" s="138" t="s">
        <v>93</v>
      </c>
      <c r="D136" s="138" t="s">
        <v>94</v>
      </c>
      <c r="E136" s="138" t="s">
        <v>96</v>
      </c>
      <c r="F136" s="138" t="s">
        <v>105</v>
      </c>
      <c r="G136" s="36"/>
      <c r="H136" s="72"/>
      <c r="I136" s="72"/>
    </row>
    <row r="137" spans="2:9" ht="18" customHeight="1">
      <c r="B137" s="83" t="s">
        <v>31</v>
      </c>
      <c r="C137" s="72">
        <v>2194.1999999999998</v>
      </c>
      <c r="D137" s="72">
        <v>2444.8000000000002</v>
      </c>
      <c r="E137" s="72">
        <v>2644</v>
      </c>
      <c r="F137" s="72">
        <v>2950.2</v>
      </c>
      <c r="G137" s="72"/>
      <c r="H137" s="72"/>
      <c r="I137" s="72"/>
    </row>
    <row r="138" spans="2:9">
      <c r="B138" s="83" t="s">
        <v>8</v>
      </c>
      <c r="C138" s="72">
        <v>1897.8</v>
      </c>
      <c r="D138" s="72">
        <v>1960.8</v>
      </c>
      <c r="E138" s="72">
        <v>1917</v>
      </c>
      <c r="F138" s="72">
        <v>2026.8000000000002</v>
      </c>
      <c r="G138" s="72"/>
      <c r="H138" s="72"/>
      <c r="I138" s="72"/>
    </row>
    <row r="139" spans="2:9">
      <c r="B139" s="83" t="s">
        <v>32</v>
      </c>
      <c r="C139" s="72">
        <v>1835.6</v>
      </c>
      <c r="D139" s="72">
        <v>1668.4</v>
      </c>
      <c r="E139" s="72">
        <v>1639.8</v>
      </c>
      <c r="F139" s="72">
        <v>1740.2</v>
      </c>
      <c r="G139" s="72"/>
      <c r="H139" s="72"/>
      <c r="I139" s="72"/>
    </row>
    <row r="140" spans="2:9" ht="18" customHeight="1">
      <c r="B140" s="83" t="s">
        <v>34</v>
      </c>
      <c r="C140" s="72">
        <v>1632.2</v>
      </c>
      <c r="D140" s="72">
        <v>1596</v>
      </c>
      <c r="E140" s="72">
        <v>1520.8</v>
      </c>
      <c r="F140" s="72">
        <v>1505.1999999999998</v>
      </c>
      <c r="G140" s="72"/>
      <c r="H140" s="72"/>
      <c r="I140" s="72"/>
    </row>
    <row r="141" spans="2:9">
      <c r="B141" s="83" t="s">
        <v>97</v>
      </c>
      <c r="C141" s="72">
        <v>60.8</v>
      </c>
      <c r="D141" s="72">
        <v>51.1</v>
      </c>
      <c r="E141" s="72">
        <v>38.200000000000003</v>
      </c>
      <c r="F141" s="72">
        <v>28.9</v>
      </c>
      <c r="G141" s="72"/>
      <c r="H141" s="72"/>
      <c r="I141" s="72"/>
    </row>
    <row r="142" spans="2:9" ht="18" customHeight="1">
      <c r="B142" s="83" t="s">
        <v>35</v>
      </c>
      <c r="C142" s="72">
        <v>319</v>
      </c>
      <c r="D142" s="72">
        <v>349.4</v>
      </c>
      <c r="E142" s="72">
        <v>419.6</v>
      </c>
      <c r="F142" s="72">
        <v>387.79999999999995</v>
      </c>
      <c r="G142" s="72"/>
      <c r="H142" s="72"/>
      <c r="I142" s="72"/>
    </row>
    <row r="143" spans="2:9">
      <c r="B143" s="83" t="s">
        <v>36</v>
      </c>
      <c r="C143" s="72">
        <v>247.60000000000002</v>
      </c>
      <c r="D143" s="72">
        <v>337.20000000000005</v>
      </c>
      <c r="E143" s="72">
        <v>385.4</v>
      </c>
      <c r="F143" s="72">
        <v>476</v>
      </c>
      <c r="G143" s="72"/>
    </row>
    <row r="144" spans="2:9" ht="18" customHeight="1">
      <c r="B144" s="83" t="s">
        <v>33</v>
      </c>
      <c r="C144" s="72">
        <v>1181</v>
      </c>
      <c r="D144" s="72">
        <v>1208</v>
      </c>
      <c r="E144" s="72">
        <v>1358</v>
      </c>
      <c r="F144" s="72">
        <v>1609</v>
      </c>
      <c r="G144" s="72"/>
    </row>
    <row r="145" spans="2:9">
      <c r="B145" s="83" t="s">
        <v>14</v>
      </c>
      <c r="C145" s="72">
        <v>416</v>
      </c>
      <c r="D145" s="72">
        <v>339</v>
      </c>
      <c r="E145" s="72">
        <v>311</v>
      </c>
      <c r="F145" s="72">
        <v>299</v>
      </c>
      <c r="G145" s="72"/>
    </row>
    <row r="146" spans="2:9">
      <c r="B146" s="83" t="s">
        <v>39</v>
      </c>
      <c r="C146" s="147">
        <v>31.113470873786408</v>
      </c>
      <c r="D146" s="147">
        <v>32.090022033364811</v>
      </c>
      <c r="E146" s="147">
        <v>34.327603640040444</v>
      </c>
      <c r="F146" s="147">
        <v>32.474059662775616</v>
      </c>
      <c r="G146" s="72"/>
      <c r="H146" s="129"/>
      <c r="I146" s="129"/>
    </row>
    <row r="147" spans="2:9" ht="18" customHeight="1">
      <c r="B147" s="83" t="s">
        <v>37</v>
      </c>
      <c r="C147" s="72">
        <v>390</v>
      </c>
      <c r="D147" s="72">
        <v>375</v>
      </c>
      <c r="E147" s="72">
        <v>333</v>
      </c>
      <c r="F147" s="72">
        <v>333</v>
      </c>
      <c r="G147" s="150"/>
    </row>
    <row r="148" spans="2:9" ht="18" customHeight="1">
      <c r="B148" s="83" t="s">
        <v>38</v>
      </c>
      <c r="C148" s="72">
        <v>48277.2</v>
      </c>
      <c r="D148" s="72">
        <v>75223.100000000006</v>
      </c>
      <c r="E148" s="72">
        <v>133285.25</v>
      </c>
      <c r="F148" s="72">
        <v>148242.29999999999</v>
      </c>
    </row>
    <row r="151" spans="2:9" ht="18" customHeight="1">
      <c r="G151" s="129"/>
      <c r="H151" s="36"/>
      <c r="I151" s="36"/>
    </row>
    <row r="152" spans="2:9">
      <c r="G152" s="129"/>
      <c r="H152" s="72"/>
      <c r="I152" s="72"/>
    </row>
    <row r="153" spans="2:9">
      <c r="G153" s="129"/>
      <c r="H153" s="72"/>
      <c r="I153" s="72"/>
    </row>
    <row r="154" spans="2:9">
      <c r="G154" s="129"/>
      <c r="H154" s="72"/>
      <c r="I154" s="72"/>
    </row>
    <row r="155" spans="2:9">
      <c r="B155" s="138" t="s">
        <v>26</v>
      </c>
      <c r="C155" s="138" t="s">
        <v>93</v>
      </c>
      <c r="D155" s="138" t="s">
        <v>94</v>
      </c>
      <c r="E155" s="138" t="s">
        <v>96</v>
      </c>
      <c r="F155" s="138" t="s">
        <v>105</v>
      </c>
      <c r="G155" s="36"/>
      <c r="H155" s="72"/>
      <c r="I155" s="72"/>
    </row>
    <row r="156" spans="2:9" ht="18" customHeight="1">
      <c r="B156" s="83" t="s">
        <v>31</v>
      </c>
      <c r="C156" s="72">
        <v>3494.4</v>
      </c>
      <c r="D156" s="72">
        <v>3850.8</v>
      </c>
      <c r="E156" s="72">
        <v>3887.4</v>
      </c>
      <c r="F156" s="72">
        <v>3967.4</v>
      </c>
      <c r="G156" s="72"/>
      <c r="H156" s="72"/>
      <c r="I156" s="72"/>
    </row>
    <row r="157" spans="2:9">
      <c r="B157" s="83" t="s">
        <v>8</v>
      </c>
      <c r="C157" s="72">
        <v>3373.6000000000004</v>
      </c>
      <c r="D157" s="72">
        <v>3563</v>
      </c>
      <c r="E157" s="72">
        <v>3447.8</v>
      </c>
      <c r="F157" s="72">
        <v>3565.3999999999996</v>
      </c>
      <c r="G157" s="72"/>
      <c r="H157" s="72"/>
      <c r="I157" s="72"/>
    </row>
    <row r="158" spans="2:9" ht="18" customHeight="1">
      <c r="B158" s="83" t="s">
        <v>32</v>
      </c>
      <c r="C158" s="72">
        <v>3060</v>
      </c>
      <c r="D158" s="72">
        <v>2683.4</v>
      </c>
      <c r="E158" s="72">
        <v>2867.2</v>
      </c>
      <c r="F158" s="72">
        <v>3140.4</v>
      </c>
      <c r="G158" s="72"/>
      <c r="H158" s="72"/>
      <c r="I158" s="72"/>
    </row>
    <row r="159" spans="2:9" ht="18" customHeight="1">
      <c r="B159" s="83" t="s">
        <v>34</v>
      </c>
      <c r="C159" s="72">
        <v>2775</v>
      </c>
      <c r="D159" s="72">
        <v>2404.8000000000002</v>
      </c>
      <c r="E159" s="72">
        <v>2357</v>
      </c>
      <c r="F159" s="72">
        <v>2345.1999999999998</v>
      </c>
      <c r="G159" s="72"/>
      <c r="H159" s="72"/>
      <c r="I159" s="72"/>
    </row>
    <row r="160" spans="2:9">
      <c r="B160" s="83" t="s">
        <v>97</v>
      </c>
      <c r="C160" s="72">
        <v>106.5</v>
      </c>
      <c r="D160" s="72">
        <v>103.69999999999999</v>
      </c>
      <c r="E160" s="72">
        <v>87.8</v>
      </c>
      <c r="F160" s="72">
        <v>67.300000000000011</v>
      </c>
      <c r="G160" s="72"/>
      <c r="H160" s="72"/>
      <c r="I160" s="72"/>
    </row>
    <row r="161" spans="2:9">
      <c r="B161" s="83" t="s">
        <v>35</v>
      </c>
      <c r="C161" s="72">
        <v>27.6</v>
      </c>
      <c r="D161" s="72">
        <v>25</v>
      </c>
      <c r="E161" s="72">
        <v>50</v>
      </c>
      <c r="F161" s="72">
        <v>24</v>
      </c>
      <c r="G161" s="72"/>
    </row>
    <row r="162" spans="2:9">
      <c r="B162" s="83" t="s">
        <v>36</v>
      </c>
      <c r="C162" s="72">
        <v>1169.8</v>
      </c>
      <c r="D162" s="72">
        <v>655.20000000000005</v>
      </c>
      <c r="E162" s="72">
        <v>766.2</v>
      </c>
      <c r="F162" s="72">
        <v>767.2</v>
      </c>
      <c r="G162" s="72"/>
    </row>
    <row r="163" spans="2:9" ht="18" customHeight="1">
      <c r="B163" s="83" t="s">
        <v>33</v>
      </c>
      <c r="C163" s="72">
        <v>1680</v>
      </c>
      <c r="D163" s="72">
        <v>1693</v>
      </c>
      <c r="E163" s="72">
        <v>1993</v>
      </c>
      <c r="F163" s="72">
        <v>2544</v>
      </c>
      <c r="G163" s="72"/>
    </row>
    <row r="164" spans="2:9" ht="18" customHeight="1">
      <c r="B164" s="83" t="s">
        <v>14</v>
      </c>
      <c r="C164" s="72">
        <v>918</v>
      </c>
      <c r="D164" s="72">
        <v>777</v>
      </c>
      <c r="E164" s="72">
        <v>801</v>
      </c>
      <c r="F164" s="72">
        <v>734</v>
      </c>
      <c r="G164" s="72"/>
    </row>
    <row r="165" spans="2:9">
      <c r="B165" s="83" t="s">
        <v>39</v>
      </c>
      <c r="C165" s="147">
        <v>29.080201906898484</v>
      </c>
      <c r="D165" s="147">
        <v>28.11985172981878</v>
      </c>
      <c r="E165" s="147">
        <v>29.195501730103807</v>
      </c>
      <c r="F165" s="147">
        <v>27.920980350728925</v>
      </c>
      <c r="G165" s="72"/>
    </row>
    <row r="166" spans="2:9" ht="18" customHeight="1">
      <c r="B166" s="83" t="s">
        <v>37</v>
      </c>
      <c r="C166" s="72">
        <v>327</v>
      </c>
      <c r="D166" s="72">
        <v>318</v>
      </c>
      <c r="E166" s="72">
        <v>419</v>
      </c>
      <c r="F166" s="72">
        <v>379</v>
      </c>
      <c r="G166" s="150"/>
    </row>
    <row r="167" spans="2:9">
      <c r="B167" s="83" t="s">
        <v>38</v>
      </c>
      <c r="C167" s="72">
        <v>46155.979999999996</v>
      </c>
      <c r="D167" s="72">
        <v>49610.100000000006</v>
      </c>
      <c r="E167" s="72">
        <v>58625.7</v>
      </c>
      <c r="F167" s="72">
        <v>76951.25</v>
      </c>
    </row>
    <row r="169" spans="2:9">
      <c r="H169" s="36"/>
      <c r="I169" s="36"/>
    </row>
    <row r="170" spans="2:9" ht="18" customHeight="1">
      <c r="H170" s="72"/>
      <c r="I170" s="72"/>
    </row>
    <row r="171" spans="2:9">
      <c r="H171" s="72"/>
      <c r="I171" s="72"/>
    </row>
    <row r="172" spans="2:9" ht="18" customHeight="1">
      <c r="H172" s="72"/>
      <c r="I172" s="72"/>
    </row>
    <row r="173" spans="2:9" ht="18" customHeight="1">
      <c r="H173" s="72"/>
      <c r="I173" s="72"/>
    </row>
    <row r="174" spans="2:9">
      <c r="B174" s="138" t="s">
        <v>27</v>
      </c>
      <c r="C174" s="138" t="s">
        <v>93</v>
      </c>
      <c r="D174" s="138" t="s">
        <v>94</v>
      </c>
      <c r="E174" s="138" t="s">
        <v>96</v>
      </c>
      <c r="F174" s="138" t="s">
        <v>105</v>
      </c>
      <c r="G174" s="36"/>
      <c r="H174" s="72"/>
      <c r="I174" s="72"/>
    </row>
    <row r="175" spans="2:9" ht="18" customHeight="1">
      <c r="B175" s="83" t="s">
        <v>31</v>
      </c>
      <c r="C175" s="72">
        <v>2152.1999999999998</v>
      </c>
      <c r="D175" s="72">
        <v>2250.8000000000002</v>
      </c>
      <c r="E175" s="72">
        <v>2323</v>
      </c>
      <c r="F175" s="72">
        <v>2417.8000000000002</v>
      </c>
      <c r="G175" s="72"/>
      <c r="H175" s="72"/>
      <c r="I175" s="72"/>
    </row>
    <row r="176" spans="2:9">
      <c r="B176" s="83" t="s">
        <v>8</v>
      </c>
      <c r="C176" s="72">
        <v>1865</v>
      </c>
      <c r="D176" s="72">
        <v>1805.2</v>
      </c>
      <c r="E176" s="72">
        <v>1802.6</v>
      </c>
      <c r="F176" s="72">
        <v>1863.6</v>
      </c>
      <c r="G176" s="72"/>
      <c r="H176" s="72"/>
      <c r="I176" s="72"/>
    </row>
    <row r="177" spans="2:9">
      <c r="B177" s="83" t="s">
        <v>32</v>
      </c>
      <c r="C177" s="72">
        <v>1685.8</v>
      </c>
      <c r="D177" s="72">
        <v>1570.2</v>
      </c>
      <c r="E177" s="72">
        <v>1571</v>
      </c>
      <c r="F177" s="72">
        <v>1617.6</v>
      </c>
      <c r="G177" s="72"/>
      <c r="H177" s="72"/>
      <c r="I177" s="72"/>
    </row>
    <row r="178" spans="2:9" ht="18" customHeight="1">
      <c r="B178" s="83" t="s">
        <v>34</v>
      </c>
      <c r="C178" s="72">
        <v>1742.1999999999998</v>
      </c>
      <c r="D178" s="72">
        <v>1560.4</v>
      </c>
      <c r="E178" s="72">
        <v>1416.6</v>
      </c>
      <c r="F178" s="72">
        <v>1490.1999999999998</v>
      </c>
      <c r="G178" s="72"/>
      <c r="H178" s="72"/>
      <c r="I178" s="72"/>
    </row>
    <row r="179" spans="2:9">
      <c r="B179" s="83" t="s">
        <v>97</v>
      </c>
      <c r="C179" s="72">
        <v>30.2</v>
      </c>
      <c r="D179" s="72">
        <v>34.4</v>
      </c>
      <c r="E179" s="72">
        <v>24.1</v>
      </c>
      <c r="F179" s="72">
        <v>23</v>
      </c>
      <c r="G179" s="72"/>
    </row>
    <row r="180" spans="2:9" ht="18" customHeight="1">
      <c r="B180" s="83" t="s">
        <v>35</v>
      </c>
      <c r="C180" s="72">
        <v>217.8</v>
      </c>
      <c r="D180" s="72">
        <v>132.19999999999999</v>
      </c>
      <c r="E180" s="72">
        <v>174</v>
      </c>
      <c r="F180" s="72">
        <v>210.2</v>
      </c>
      <c r="G180" s="72"/>
    </row>
    <row r="181" spans="2:9">
      <c r="B181" s="83" t="s">
        <v>36</v>
      </c>
      <c r="C181" s="72">
        <v>119</v>
      </c>
      <c r="D181" s="72">
        <v>93.2</v>
      </c>
      <c r="E181" s="72">
        <v>34</v>
      </c>
      <c r="F181" s="72">
        <v>187.2</v>
      </c>
      <c r="G181" s="72"/>
    </row>
    <row r="182" spans="2:9" ht="18" customHeight="1">
      <c r="B182" s="83" t="s">
        <v>33</v>
      </c>
      <c r="C182" s="72">
        <v>1708</v>
      </c>
      <c r="D182" s="72">
        <v>1700</v>
      </c>
      <c r="E182" s="72">
        <v>1761</v>
      </c>
      <c r="F182" s="72">
        <v>1929</v>
      </c>
      <c r="G182" s="72"/>
    </row>
    <row r="183" spans="2:9">
      <c r="B183" s="83" t="s">
        <v>14</v>
      </c>
      <c r="C183" s="72">
        <v>368</v>
      </c>
      <c r="D183" s="72">
        <v>329</v>
      </c>
      <c r="E183" s="72">
        <v>273</v>
      </c>
      <c r="F183" s="72">
        <v>296</v>
      </c>
      <c r="G183" s="72"/>
    </row>
    <row r="184" spans="2:9">
      <c r="B184" s="83" t="s">
        <v>39</v>
      </c>
      <c r="C184" s="147">
        <v>34.67251856853477</v>
      </c>
      <c r="D184" s="147">
        <v>34.242890084550346</v>
      </c>
      <c r="E184" s="147">
        <v>33.838786911412612</v>
      </c>
      <c r="F184" s="147">
        <v>34.775019394879756</v>
      </c>
      <c r="G184" s="72"/>
    </row>
    <row r="185" spans="2:9" ht="18" customHeight="1">
      <c r="B185" s="83" t="s">
        <v>37</v>
      </c>
      <c r="C185" s="72">
        <v>301</v>
      </c>
      <c r="D185" s="72">
        <v>306</v>
      </c>
      <c r="E185" s="72">
        <v>355</v>
      </c>
      <c r="F185" s="72">
        <v>327</v>
      </c>
      <c r="G185" s="150"/>
    </row>
    <row r="186" spans="2:9">
      <c r="B186" s="83" t="s">
        <v>38</v>
      </c>
      <c r="C186" s="72">
        <v>78087.975000000035</v>
      </c>
      <c r="D186" s="72">
        <v>104249.98408773678</v>
      </c>
      <c r="E186" s="72">
        <v>95004.13</v>
      </c>
      <c r="F186" s="72">
        <v>78032.530000000013</v>
      </c>
    </row>
    <row r="187" spans="2:9">
      <c r="H187" s="36"/>
      <c r="I187" s="36"/>
    </row>
    <row r="188" spans="2:9" ht="18" customHeight="1">
      <c r="H188" s="72"/>
      <c r="I188" s="72"/>
    </row>
    <row r="189" spans="2:9" ht="18" customHeight="1">
      <c r="H189" s="72"/>
      <c r="I189" s="72"/>
    </row>
    <row r="190" spans="2:9">
      <c r="H190" s="72"/>
      <c r="I190" s="72"/>
    </row>
    <row r="191" spans="2:9">
      <c r="H191" s="72"/>
      <c r="I191" s="72"/>
    </row>
    <row r="192" spans="2:9" ht="18" customHeight="1">
      <c r="H192" s="72"/>
      <c r="I192" s="72"/>
    </row>
    <row r="193" spans="2:9">
      <c r="B193" s="138" t="s">
        <v>28</v>
      </c>
      <c r="C193" s="138" t="s">
        <v>93</v>
      </c>
      <c r="D193" s="138" t="s">
        <v>94</v>
      </c>
      <c r="E193" s="138" t="s">
        <v>96</v>
      </c>
      <c r="F193" s="138" t="s">
        <v>105</v>
      </c>
      <c r="G193" s="36"/>
      <c r="H193" s="72"/>
      <c r="I193" s="72"/>
    </row>
    <row r="194" spans="2:9" ht="18" customHeight="1">
      <c r="B194" s="83" t="s">
        <v>31</v>
      </c>
      <c r="C194" s="72">
        <v>2604.1999999999998</v>
      </c>
      <c r="D194" s="72">
        <v>2427.1999999999998</v>
      </c>
      <c r="E194" s="72">
        <v>2569.8000000000002</v>
      </c>
      <c r="F194" s="72">
        <v>2528.6</v>
      </c>
      <c r="G194" s="72"/>
      <c r="H194" s="72"/>
      <c r="I194" s="72"/>
    </row>
    <row r="195" spans="2:9" ht="18" customHeight="1">
      <c r="B195" s="83" t="s">
        <v>8</v>
      </c>
      <c r="C195" s="72">
        <v>2671.4</v>
      </c>
      <c r="D195" s="72">
        <v>2112.4</v>
      </c>
      <c r="E195" s="72">
        <v>2049.1999999999998</v>
      </c>
      <c r="F195" s="72">
        <v>2119.4</v>
      </c>
      <c r="G195" s="72"/>
      <c r="H195" s="72"/>
      <c r="I195" s="72"/>
    </row>
    <row r="196" spans="2:9" ht="18" customHeight="1">
      <c r="B196" s="83" t="s">
        <v>32</v>
      </c>
      <c r="C196" s="72">
        <v>2658.6</v>
      </c>
      <c r="D196" s="72">
        <v>2049.6</v>
      </c>
      <c r="E196" s="72">
        <v>1809.1999999999998</v>
      </c>
      <c r="F196" s="72">
        <v>1961.6</v>
      </c>
      <c r="G196" s="72"/>
      <c r="H196" s="72"/>
      <c r="I196" s="72"/>
    </row>
    <row r="197" spans="2:9">
      <c r="B197" s="83" t="s">
        <v>34</v>
      </c>
      <c r="C197" s="72">
        <v>1779.2</v>
      </c>
      <c r="D197" s="72">
        <v>1710.1999999999998</v>
      </c>
      <c r="E197" s="72">
        <v>1538.6</v>
      </c>
      <c r="F197" s="72">
        <v>1454</v>
      </c>
      <c r="G197" s="72"/>
    </row>
    <row r="198" spans="2:9">
      <c r="B198" s="83" t="s">
        <v>97</v>
      </c>
      <c r="C198" s="72">
        <v>85.7</v>
      </c>
      <c r="D198" s="72">
        <v>81.599999999999994</v>
      </c>
      <c r="E198" s="72">
        <v>71</v>
      </c>
      <c r="F198" s="72">
        <v>69.400000000000006</v>
      </c>
      <c r="G198" s="72"/>
    </row>
    <row r="199" spans="2:9">
      <c r="B199" s="83" t="s">
        <v>35</v>
      </c>
      <c r="C199" s="72">
        <v>56.8</v>
      </c>
      <c r="D199" s="72">
        <v>46</v>
      </c>
      <c r="E199" s="72">
        <v>63</v>
      </c>
      <c r="F199" s="72">
        <v>49.599999999999994</v>
      </c>
      <c r="G199" s="72"/>
    </row>
    <row r="200" spans="2:9">
      <c r="B200" s="83" t="s">
        <v>36</v>
      </c>
      <c r="C200" s="72">
        <v>392.4</v>
      </c>
      <c r="D200" s="72">
        <v>331.8</v>
      </c>
      <c r="E200" s="72">
        <v>274</v>
      </c>
      <c r="F200" s="72">
        <v>335.8</v>
      </c>
      <c r="G200" s="72"/>
    </row>
    <row r="201" spans="2:9" ht="18" customHeight="1">
      <c r="B201" s="83" t="s">
        <v>33</v>
      </c>
      <c r="C201" s="72">
        <v>1002</v>
      </c>
      <c r="D201" s="72">
        <v>1321</v>
      </c>
      <c r="E201" s="72">
        <v>1850</v>
      </c>
      <c r="F201" s="72">
        <v>2159</v>
      </c>
      <c r="G201" s="72"/>
    </row>
    <row r="202" spans="2:9">
      <c r="B202" s="83" t="s">
        <v>14</v>
      </c>
      <c r="C202" s="72">
        <v>524</v>
      </c>
      <c r="D202" s="72">
        <v>479</v>
      </c>
      <c r="E202" s="72">
        <v>388</v>
      </c>
      <c r="F202" s="72">
        <v>329</v>
      </c>
      <c r="G202" s="72"/>
    </row>
    <row r="203" spans="2:9">
      <c r="B203" s="83" t="s">
        <v>39</v>
      </c>
      <c r="C203" s="147">
        <v>20.141116100064142</v>
      </c>
      <c r="D203" s="147">
        <v>22.070645554202191</v>
      </c>
      <c r="E203" s="147">
        <v>22.66285091305533</v>
      </c>
      <c r="F203" s="147">
        <v>21.001615508885298</v>
      </c>
      <c r="G203" s="72"/>
    </row>
    <row r="204" spans="2:9" ht="18" customHeight="1">
      <c r="B204" s="83" t="s">
        <v>37</v>
      </c>
      <c r="C204" s="72">
        <v>252</v>
      </c>
      <c r="D204" s="72">
        <v>259</v>
      </c>
      <c r="E204" s="72">
        <v>294</v>
      </c>
      <c r="F204" s="72">
        <v>279</v>
      </c>
      <c r="G204" s="150"/>
    </row>
    <row r="205" spans="2:9">
      <c r="B205" s="83" t="s">
        <v>38</v>
      </c>
      <c r="C205" s="72">
        <v>58863.228499999997</v>
      </c>
      <c r="D205" s="72">
        <v>60330.080000000016</v>
      </c>
      <c r="E205" s="72">
        <v>63953.733500000002</v>
      </c>
      <c r="F205" s="72">
        <v>66211.5</v>
      </c>
      <c r="H205" s="36"/>
      <c r="I205" s="36"/>
    </row>
    <row r="206" spans="2:9">
      <c r="H206" s="72"/>
      <c r="I206" s="72"/>
    </row>
    <row r="207" spans="2:9">
      <c r="H207" s="72"/>
      <c r="I207" s="72"/>
    </row>
    <row r="208" spans="2:9" ht="18" customHeight="1">
      <c r="H208" s="72"/>
      <c r="I208" s="72"/>
    </row>
    <row r="209" spans="2:9">
      <c r="H209" s="72"/>
      <c r="I209" s="72"/>
    </row>
    <row r="210" spans="2:9" ht="18" customHeight="1">
      <c r="H210" s="72"/>
      <c r="I210" s="72"/>
    </row>
    <row r="211" spans="2:9" ht="18" customHeight="1">
      <c r="H211" s="72"/>
      <c r="I211" s="72"/>
    </row>
    <row r="212" spans="2:9" ht="18" customHeight="1">
      <c r="B212" s="138" t="s">
        <v>29</v>
      </c>
      <c r="C212" s="138" t="s">
        <v>93</v>
      </c>
      <c r="D212" s="138" t="s">
        <v>94</v>
      </c>
      <c r="E212" s="138" t="s">
        <v>96</v>
      </c>
      <c r="F212" s="138" t="s">
        <v>105</v>
      </c>
      <c r="G212" s="36"/>
      <c r="H212" s="72"/>
      <c r="I212" s="72"/>
    </row>
    <row r="213" spans="2:9" ht="18" customHeight="1">
      <c r="B213" s="83" t="s">
        <v>31</v>
      </c>
      <c r="C213" s="72">
        <v>3355</v>
      </c>
      <c r="D213" s="72">
        <v>3127.4</v>
      </c>
      <c r="E213" s="72">
        <v>3161.2</v>
      </c>
      <c r="F213" s="72">
        <v>3111.2</v>
      </c>
      <c r="G213" s="72"/>
      <c r="H213" s="72"/>
      <c r="I213" s="72"/>
    </row>
    <row r="214" spans="2:9" ht="18" customHeight="1">
      <c r="B214" s="83" t="s">
        <v>8</v>
      </c>
      <c r="C214" s="72">
        <v>2574.6</v>
      </c>
      <c r="D214" s="72">
        <v>2535.6000000000004</v>
      </c>
      <c r="E214" s="72">
        <v>2440.1999999999998</v>
      </c>
      <c r="F214" s="72">
        <v>2442.6000000000004</v>
      </c>
      <c r="G214" s="72"/>
      <c r="H214" s="72"/>
      <c r="I214" s="72"/>
    </row>
    <row r="215" spans="2:9">
      <c r="B215" s="83" t="s">
        <v>32</v>
      </c>
      <c r="C215" s="72">
        <v>2663.4</v>
      </c>
      <c r="D215" s="72">
        <v>2237</v>
      </c>
      <c r="E215" s="72">
        <v>2147</v>
      </c>
      <c r="F215" s="72">
        <v>2143.1999999999998</v>
      </c>
      <c r="G215" s="72"/>
    </row>
    <row r="216" spans="2:9">
      <c r="B216" s="83" t="s">
        <v>34</v>
      </c>
      <c r="C216" s="72">
        <v>2228.1999999999998</v>
      </c>
      <c r="D216" s="72">
        <v>2149.1999999999998</v>
      </c>
      <c r="E216" s="72">
        <v>2091.4</v>
      </c>
      <c r="F216" s="72">
        <v>1915.4</v>
      </c>
      <c r="G216" s="72"/>
    </row>
    <row r="217" spans="2:9">
      <c r="B217" s="83" t="s">
        <v>97</v>
      </c>
      <c r="C217" s="72">
        <v>76.3</v>
      </c>
      <c r="D217" s="72">
        <v>77.800000000000011</v>
      </c>
      <c r="E217" s="72">
        <v>35.799999999999997</v>
      </c>
      <c r="F217" s="72">
        <v>28.200000000000003</v>
      </c>
      <c r="G217" s="72"/>
    </row>
    <row r="218" spans="2:9">
      <c r="B218" s="83" t="s">
        <v>35</v>
      </c>
      <c r="C218" s="72">
        <v>329.8</v>
      </c>
      <c r="D218" s="72">
        <v>309.8</v>
      </c>
      <c r="E218" s="72">
        <v>304</v>
      </c>
      <c r="F218" s="72">
        <v>245.6</v>
      </c>
      <c r="G218" s="72"/>
    </row>
    <row r="219" spans="2:9" ht="18" customHeight="1">
      <c r="B219" s="83" t="s">
        <v>36</v>
      </c>
      <c r="C219" s="72">
        <v>506.8</v>
      </c>
      <c r="D219" s="72">
        <v>572.59999999999991</v>
      </c>
      <c r="E219" s="72">
        <v>662</v>
      </c>
      <c r="F219" s="72">
        <v>621.20000000000005</v>
      </c>
      <c r="G219" s="72"/>
    </row>
    <row r="220" spans="2:9" ht="18" customHeight="1">
      <c r="B220" s="83" t="s">
        <v>33</v>
      </c>
      <c r="C220" s="72">
        <v>2178</v>
      </c>
      <c r="D220" s="72">
        <v>1812</v>
      </c>
      <c r="E220" s="72">
        <v>1871</v>
      </c>
      <c r="F220" s="72">
        <v>1610</v>
      </c>
      <c r="G220" s="72"/>
    </row>
    <row r="221" spans="2:9" ht="18" customHeight="1">
      <c r="B221" s="83" t="s">
        <v>14</v>
      </c>
      <c r="C221" s="72">
        <v>532</v>
      </c>
      <c r="D221" s="72">
        <v>477</v>
      </c>
      <c r="E221" s="72">
        <v>395</v>
      </c>
      <c r="F221" s="72">
        <v>422</v>
      </c>
      <c r="G221" s="72"/>
    </row>
    <row r="222" spans="2:9">
      <c r="B222" s="83" t="s">
        <v>39</v>
      </c>
      <c r="C222" s="147">
        <v>27.548348106365832</v>
      </c>
      <c r="D222" s="147">
        <v>30.177993527508089</v>
      </c>
      <c r="E222" s="147">
        <v>31.329891838741396</v>
      </c>
      <c r="F222" s="147">
        <v>28.571428571428569</v>
      </c>
      <c r="G222" s="72"/>
    </row>
    <row r="223" spans="2:9">
      <c r="B223" s="83" t="s">
        <v>37</v>
      </c>
      <c r="C223" s="72">
        <v>374</v>
      </c>
      <c r="D223" s="72">
        <v>416</v>
      </c>
      <c r="E223" s="72">
        <v>459</v>
      </c>
      <c r="F223" s="72">
        <v>472</v>
      </c>
      <c r="G223" s="150"/>
      <c r="H223" s="36"/>
      <c r="I223" s="36"/>
    </row>
    <row r="224" spans="2:9">
      <c r="B224" s="83" t="s">
        <v>38</v>
      </c>
      <c r="C224" s="72">
        <v>68382.299999999988</v>
      </c>
      <c r="D224" s="72">
        <v>62829</v>
      </c>
      <c r="E224" s="72">
        <v>54349.5</v>
      </c>
      <c r="F224" s="72">
        <v>126809</v>
      </c>
      <c r="H224" s="72"/>
      <c r="I224" s="72"/>
    </row>
    <row r="225" spans="2:9">
      <c r="H225" s="72"/>
      <c r="I225" s="72"/>
    </row>
    <row r="226" spans="2:9" ht="18" customHeight="1">
      <c r="H226" s="72"/>
      <c r="I226" s="72"/>
    </row>
    <row r="227" spans="2:9" ht="18" customHeight="1">
      <c r="H227" s="72"/>
      <c r="I227" s="72"/>
    </row>
    <row r="228" spans="2:9">
      <c r="H228" s="72"/>
      <c r="I228" s="72"/>
    </row>
    <row r="229" spans="2:9">
      <c r="H229" s="72"/>
      <c r="I229" s="72"/>
    </row>
    <row r="230" spans="2:9" ht="18" customHeight="1">
      <c r="H230" s="72"/>
      <c r="I230" s="72"/>
    </row>
    <row r="231" spans="2:9">
      <c r="B231" s="138" t="s">
        <v>30</v>
      </c>
      <c r="C231" s="138" t="s">
        <v>93</v>
      </c>
      <c r="D231" s="138" t="s">
        <v>94</v>
      </c>
      <c r="E231" s="138" t="s">
        <v>96</v>
      </c>
      <c r="F231" s="138" t="s">
        <v>105</v>
      </c>
      <c r="G231" s="36"/>
      <c r="H231" s="72"/>
      <c r="I231" s="72"/>
    </row>
    <row r="232" spans="2:9" ht="18" customHeight="1">
      <c r="B232" s="83" t="s">
        <v>31</v>
      </c>
      <c r="C232" s="72">
        <v>2526</v>
      </c>
      <c r="D232" s="72">
        <v>2471.8000000000002</v>
      </c>
      <c r="E232" s="72">
        <v>2839</v>
      </c>
      <c r="F232" s="72">
        <v>3141.8</v>
      </c>
      <c r="G232" s="72"/>
      <c r="H232" s="72"/>
      <c r="I232" s="72"/>
    </row>
    <row r="233" spans="2:9" ht="18" customHeight="1">
      <c r="B233" s="83" t="s">
        <v>8</v>
      </c>
      <c r="C233" s="72">
        <v>1953.4</v>
      </c>
      <c r="D233" s="72">
        <v>1882.4</v>
      </c>
      <c r="E233" s="72">
        <v>1859.2</v>
      </c>
      <c r="F233" s="72">
        <v>2093.4</v>
      </c>
      <c r="G233" s="72"/>
    </row>
    <row r="234" spans="2:9">
      <c r="B234" s="83" t="s">
        <v>32</v>
      </c>
      <c r="C234" s="72">
        <v>1796.4</v>
      </c>
      <c r="D234" s="72">
        <v>1688</v>
      </c>
      <c r="E234" s="72">
        <v>1560.8</v>
      </c>
      <c r="F234" s="72">
        <v>1724.4</v>
      </c>
      <c r="G234" s="72"/>
    </row>
    <row r="235" spans="2:9">
      <c r="B235" s="83" t="s">
        <v>34</v>
      </c>
      <c r="C235" s="72">
        <v>1750</v>
      </c>
      <c r="D235" s="72">
        <v>1688.4</v>
      </c>
      <c r="E235" s="72">
        <v>1644.4</v>
      </c>
      <c r="F235" s="72">
        <v>1634.4</v>
      </c>
      <c r="G235" s="72"/>
    </row>
    <row r="236" spans="2:9">
      <c r="B236" s="83" t="s">
        <v>97</v>
      </c>
      <c r="C236" s="72">
        <v>30.1</v>
      </c>
      <c r="D236" s="72">
        <v>30.1</v>
      </c>
      <c r="E236" s="72">
        <v>27.400000000000002</v>
      </c>
      <c r="F236" s="72">
        <v>11.8</v>
      </c>
      <c r="G236" s="72"/>
    </row>
    <row r="237" spans="2:9">
      <c r="B237" s="83" t="s">
        <v>35</v>
      </c>
      <c r="C237" s="72">
        <v>137.80000000000001</v>
      </c>
      <c r="D237" s="72">
        <v>168.8</v>
      </c>
      <c r="E237" s="72">
        <v>107</v>
      </c>
      <c r="F237" s="72">
        <v>145.80000000000001</v>
      </c>
      <c r="G237" s="72"/>
    </row>
    <row r="238" spans="2:9">
      <c r="B238" s="83" t="s">
        <v>36</v>
      </c>
      <c r="C238" s="72">
        <v>584.79999999999995</v>
      </c>
      <c r="D238" s="72">
        <v>461.79999999999995</v>
      </c>
      <c r="E238" s="72">
        <v>519.4</v>
      </c>
      <c r="F238" s="72">
        <v>539</v>
      </c>
      <c r="G238" s="72"/>
    </row>
    <row r="239" spans="2:9" ht="18" customHeight="1">
      <c r="B239" s="83" t="s">
        <v>33</v>
      </c>
      <c r="C239" s="72">
        <v>1827</v>
      </c>
      <c r="D239" s="72">
        <v>2013</v>
      </c>
      <c r="E239" s="72">
        <v>2209</v>
      </c>
      <c r="F239" s="72">
        <v>2371</v>
      </c>
      <c r="G239" s="72"/>
    </row>
    <row r="240" spans="2:9" ht="18" customHeight="1">
      <c r="B240" s="83" t="s">
        <v>14</v>
      </c>
      <c r="C240" s="72">
        <v>431</v>
      </c>
      <c r="D240" s="72">
        <v>381</v>
      </c>
      <c r="E240" s="72">
        <v>360</v>
      </c>
      <c r="F240" s="72">
        <v>334</v>
      </c>
      <c r="G240" s="72"/>
    </row>
    <row r="241" spans="2:9">
      <c r="B241" s="83" t="s">
        <v>39</v>
      </c>
      <c r="C241" s="147">
        <v>30.283623055809699</v>
      </c>
      <c r="D241" s="147">
        <v>33.529609690444147</v>
      </c>
      <c r="E241" s="147">
        <v>33.41610500177368</v>
      </c>
      <c r="F241" s="147">
        <v>31.625500667556743</v>
      </c>
      <c r="G241" s="72"/>
    </row>
    <row r="242" spans="2:9">
      <c r="B242" s="83" t="s">
        <v>37</v>
      </c>
      <c r="C242" s="72">
        <v>400</v>
      </c>
      <c r="D242" s="72">
        <v>409</v>
      </c>
      <c r="E242" s="72">
        <v>494</v>
      </c>
      <c r="F242" s="72">
        <v>402</v>
      </c>
      <c r="G242" s="150"/>
    </row>
    <row r="243" spans="2:9">
      <c r="B243" s="83" t="s">
        <v>38</v>
      </c>
      <c r="C243" s="72">
        <v>178830.5</v>
      </c>
      <c r="D243" s="72">
        <v>176479.5</v>
      </c>
      <c r="E243" s="72">
        <v>325495</v>
      </c>
      <c r="F243" s="72">
        <v>207070</v>
      </c>
    </row>
    <row r="246" spans="2:9" ht="18" customHeight="1"/>
    <row r="247" spans="2:9" ht="18" customHeight="1"/>
    <row r="250" spans="2:9">
      <c r="B250" s="138" t="s">
        <v>44</v>
      </c>
      <c r="C250" s="138" t="s">
        <v>93</v>
      </c>
      <c r="D250" s="138" t="s">
        <v>94</v>
      </c>
      <c r="E250" s="138" t="s">
        <v>96</v>
      </c>
      <c r="F250" s="138" t="s">
        <v>105</v>
      </c>
      <c r="G250" s="36"/>
      <c r="H250" s="153"/>
      <c r="I250" s="153"/>
    </row>
    <row r="251" spans="2:9" ht="18" customHeight="1">
      <c r="B251" s="83" t="s">
        <v>31</v>
      </c>
      <c r="C251" s="72">
        <v>31414.000000000004</v>
      </c>
      <c r="D251" s="72">
        <v>32223.4</v>
      </c>
      <c r="E251" s="72">
        <v>33460.400000000001</v>
      </c>
      <c r="F251" s="72">
        <v>35014.200000000004</v>
      </c>
      <c r="G251" s="72"/>
      <c r="H251" s="245"/>
      <c r="I251" s="88"/>
    </row>
    <row r="252" spans="2:9" ht="18" customHeight="1">
      <c r="B252" s="83" t="s">
        <v>8</v>
      </c>
      <c r="C252" s="72">
        <v>27112.6</v>
      </c>
      <c r="D252" s="72">
        <v>26063.000000000007</v>
      </c>
      <c r="E252" s="72">
        <v>25739.200000000001</v>
      </c>
      <c r="F252" s="72">
        <v>26862.400000000001</v>
      </c>
      <c r="G252" s="72"/>
      <c r="H252" s="245"/>
      <c r="I252" s="88"/>
    </row>
    <row r="253" spans="2:9">
      <c r="B253" s="83" t="s">
        <v>32</v>
      </c>
      <c r="C253" s="72">
        <v>25941.200000000001</v>
      </c>
      <c r="D253" s="72">
        <v>22806.199999999997</v>
      </c>
      <c r="E253" s="72">
        <v>22166.400000000001</v>
      </c>
      <c r="F253" s="72">
        <v>23376.600000000002</v>
      </c>
      <c r="G253" s="72"/>
      <c r="H253" s="245"/>
      <c r="I253" s="88"/>
    </row>
    <row r="254" spans="2:9">
      <c r="B254" s="83" t="s">
        <v>34</v>
      </c>
      <c r="C254" s="72">
        <v>22046.000000000004</v>
      </c>
      <c r="D254" s="72">
        <v>20973.200000000001</v>
      </c>
      <c r="E254" s="72">
        <v>19629.800000000003</v>
      </c>
      <c r="F254" s="72">
        <v>19382.800000000003</v>
      </c>
      <c r="G254" s="72"/>
      <c r="H254" s="245"/>
      <c r="I254" s="88"/>
    </row>
    <row r="255" spans="2:9">
      <c r="B255" s="83" t="s">
        <v>97</v>
      </c>
      <c r="C255" s="72">
        <v>763.00000000000011</v>
      </c>
      <c r="D255" s="72">
        <v>698.19999999999993</v>
      </c>
      <c r="E255" s="72">
        <v>543.79999999999995</v>
      </c>
      <c r="F255" s="72">
        <v>500</v>
      </c>
      <c r="G255" s="72"/>
      <c r="H255" s="245"/>
      <c r="I255" s="88"/>
    </row>
    <row r="256" spans="2:9">
      <c r="B256" s="83" t="s">
        <v>35</v>
      </c>
      <c r="C256" s="72">
        <v>1910.1999999999998</v>
      </c>
      <c r="D256" s="72">
        <v>1810.6000000000001</v>
      </c>
      <c r="E256" s="72">
        <v>1903.6</v>
      </c>
      <c r="F256" s="72">
        <v>1853.1999999999998</v>
      </c>
      <c r="G256" s="72"/>
      <c r="H256" s="245"/>
      <c r="I256" s="88"/>
    </row>
    <row r="257" spans="2:9" ht="18" customHeight="1">
      <c r="B257" s="83" t="s">
        <v>36</v>
      </c>
      <c r="C257" s="72">
        <v>5423.7999999999993</v>
      </c>
      <c r="D257" s="72">
        <v>4504.9999999999991</v>
      </c>
      <c r="E257" s="72">
        <v>4650.5999999999995</v>
      </c>
      <c r="F257" s="72">
        <v>4959.7999999999993</v>
      </c>
      <c r="G257" s="72"/>
      <c r="H257" s="245"/>
      <c r="I257" s="88"/>
    </row>
    <row r="258" spans="2:9" ht="18" customHeight="1">
      <c r="B258" s="83" t="s">
        <v>33</v>
      </c>
      <c r="C258" s="72">
        <v>18953</v>
      </c>
      <c r="D258" s="72">
        <v>19159</v>
      </c>
      <c r="E258" s="72">
        <v>21245</v>
      </c>
      <c r="F258" s="72">
        <v>24023</v>
      </c>
      <c r="G258" s="72"/>
      <c r="H258" s="245"/>
      <c r="I258" s="88"/>
    </row>
    <row r="259" spans="2:9" ht="18" customHeight="1">
      <c r="B259" s="83" t="s">
        <v>14</v>
      </c>
      <c r="C259" s="72">
        <v>6189</v>
      </c>
      <c r="D259" s="72">
        <v>5429</v>
      </c>
      <c r="E259" s="72">
        <v>4881</v>
      </c>
      <c r="F259" s="72">
        <v>4733</v>
      </c>
      <c r="G259" s="72"/>
      <c r="H259" s="245"/>
      <c r="I259" s="88"/>
    </row>
    <row r="260" spans="2:9">
      <c r="B260" s="83" t="s">
        <v>39</v>
      </c>
      <c r="C260" s="147">
        <v>27.886473429951693</v>
      </c>
      <c r="D260" s="147">
        <v>29.213564562098448</v>
      </c>
      <c r="E260" s="147">
        <v>29.333844776882749</v>
      </c>
      <c r="F260" s="147">
        <v>28.359629351364891</v>
      </c>
      <c r="G260" s="72"/>
      <c r="H260" s="245"/>
      <c r="I260" s="88"/>
    </row>
    <row r="261" spans="2:9">
      <c r="B261" s="83" t="s">
        <v>37</v>
      </c>
      <c r="C261" s="72">
        <v>3568</v>
      </c>
      <c r="D261" s="72">
        <v>3738</v>
      </c>
      <c r="E261" s="72">
        <v>4234</v>
      </c>
      <c r="F261" s="72">
        <v>4034</v>
      </c>
      <c r="G261" s="150"/>
      <c r="H261" s="245"/>
      <c r="I261" s="88"/>
    </row>
    <row r="262" spans="2:9">
      <c r="B262" s="83" t="s">
        <v>38</v>
      </c>
      <c r="C262" s="72">
        <v>651738.55349999992</v>
      </c>
      <c r="D262" s="72">
        <v>780233.85408773692</v>
      </c>
      <c r="E262" s="72">
        <v>1085860.9235005518</v>
      </c>
      <c r="F262" s="72">
        <v>1180079.5</v>
      </c>
      <c r="G262" s="150"/>
      <c r="H262" s="245"/>
      <c r="I262" s="88"/>
    </row>
    <row r="263" spans="2:9" ht="18" customHeight="1">
      <c r="H263" s="88"/>
      <c r="I263" s="143"/>
    </row>
    <row r="264" spans="2:9">
      <c r="I264" s="153"/>
    </row>
    <row r="265" spans="2:9" ht="18" customHeight="1">
      <c r="H265" s="305"/>
      <c r="I265" s="153"/>
    </row>
    <row r="266" spans="2:9" ht="18" customHeight="1">
      <c r="G266" s="83"/>
      <c r="H266" s="305"/>
      <c r="I266" s="88"/>
    </row>
    <row r="267" spans="2:9">
      <c r="G267" s="83"/>
      <c r="H267" s="88"/>
      <c r="I267" s="88"/>
    </row>
    <row r="268" spans="2:9">
      <c r="G268" s="83"/>
      <c r="H268" s="88"/>
      <c r="I268" s="88"/>
    </row>
    <row r="269" spans="2:9">
      <c r="G269" s="83"/>
      <c r="H269" s="88"/>
      <c r="I269" s="88"/>
    </row>
    <row r="270" spans="2:9">
      <c r="G270" s="83"/>
      <c r="H270" s="88"/>
      <c r="I270" s="88"/>
    </row>
    <row r="271" spans="2:9">
      <c r="C271" s="129"/>
      <c r="D271" s="129"/>
      <c r="E271" s="129"/>
      <c r="F271" s="129"/>
      <c r="G271" s="83"/>
      <c r="H271" s="88"/>
      <c r="I271" s="88"/>
    </row>
    <row r="272" spans="2:9">
      <c r="G272" s="83"/>
      <c r="H272" s="88"/>
      <c r="I272" s="88"/>
    </row>
    <row r="273" spans="3:9" ht="18" customHeight="1">
      <c r="C273" s="36"/>
      <c r="D273" s="36"/>
      <c r="E273" s="36"/>
      <c r="F273" s="36"/>
      <c r="G273" s="83"/>
      <c r="H273" s="88"/>
      <c r="I273" s="88"/>
    </row>
    <row r="274" spans="3:9">
      <c r="C274" s="72"/>
      <c r="D274" s="72"/>
      <c r="E274" s="72"/>
      <c r="F274" s="72"/>
      <c r="G274" s="83"/>
      <c r="H274" s="88"/>
      <c r="I274" s="88"/>
    </row>
    <row r="275" spans="3:9">
      <c r="C275" s="72"/>
      <c r="D275" s="72"/>
      <c r="E275" s="72"/>
      <c r="F275" s="72"/>
      <c r="G275" s="83"/>
      <c r="H275" s="88"/>
      <c r="I275" s="88"/>
    </row>
    <row r="276" spans="3:9">
      <c r="C276" s="72"/>
      <c r="D276" s="72"/>
      <c r="E276" s="72"/>
      <c r="F276" s="72"/>
      <c r="G276" s="83"/>
      <c r="H276" s="88"/>
      <c r="I276" s="88"/>
    </row>
    <row r="277" spans="3:9">
      <c r="C277" s="72"/>
      <c r="D277" s="72"/>
      <c r="E277" s="72"/>
      <c r="F277" s="72"/>
      <c r="G277" s="83"/>
      <c r="H277" s="88"/>
      <c r="I277" s="88"/>
    </row>
    <row r="278" spans="3:9">
      <c r="C278" s="72"/>
      <c r="D278" s="72"/>
      <c r="E278" s="72"/>
      <c r="F278" s="72"/>
      <c r="H278" s="88"/>
    </row>
    <row r="279" spans="3:9">
      <c r="C279" s="72"/>
      <c r="D279" s="72"/>
      <c r="E279" s="72"/>
      <c r="F279" s="72"/>
      <c r="I279" s="153"/>
    </row>
    <row r="280" spans="3:9">
      <c r="C280" s="72"/>
      <c r="D280" s="72"/>
      <c r="E280" s="72"/>
      <c r="F280" s="72"/>
      <c r="H280" s="305"/>
      <c r="I280" s="153"/>
    </row>
    <row r="281" spans="3:9">
      <c r="C281" s="72"/>
      <c r="D281" s="72"/>
      <c r="E281" s="72"/>
      <c r="F281" s="72"/>
      <c r="G281" s="83"/>
      <c r="H281" s="305"/>
      <c r="I281" s="88"/>
    </row>
    <row r="282" spans="3:9" ht="18" customHeight="1">
      <c r="C282" s="72"/>
      <c r="D282" s="72"/>
      <c r="E282" s="72"/>
      <c r="F282" s="72"/>
      <c r="G282" s="83"/>
      <c r="H282" s="88"/>
      <c r="I282" s="88"/>
    </row>
    <row r="283" spans="3:9">
      <c r="C283" s="72"/>
      <c r="D283" s="72"/>
      <c r="E283" s="72"/>
      <c r="F283" s="72"/>
      <c r="G283" s="83"/>
      <c r="H283" s="88"/>
      <c r="I283" s="88"/>
    </row>
    <row r="284" spans="3:9">
      <c r="C284" s="150"/>
      <c r="D284" s="150"/>
      <c r="E284" s="150"/>
      <c r="F284" s="150"/>
      <c r="G284" s="83"/>
      <c r="H284" s="88"/>
      <c r="I284" s="88"/>
    </row>
    <row r="285" spans="3:9">
      <c r="G285" s="83"/>
      <c r="H285" s="88"/>
      <c r="I285" s="88"/>
    </row>
    <row r="286" spans="3:9">
      <c r="G286" s="83"/>
      <c r="H286" s="88"/>
      <c r="I286" s="88"/>
    </row>
    <row r="287" spans="3:9">
      <c r="G287" s="83"/>
      <c r="H287" s="88"/>
      <c r="I287" s="88"/>
    </row>
    <row r="288" spans="3:9">
      <c r="G288" s="83"/>
      <c r="H288" s="88"/>
      <c r="I288" s="88"/>
    </row>
    <row r="289" spans="7:9" ht="18" customHeight="1">
      <c r="G289" s="83"/>
      <c r="H289" s="88"/>
      <c r="I289" s="88"/>
    </row>
    <row r="290" spans="7:9">
      <c r="G290" s="83"/>
      <c r="H290" s="88"/>
      <c r="I290" s="88"/>
    </row>
    <row r="291" spans="7:9">
      <c r="G291" s="83"/>
      <c r="H291" s="88"/>
      <c r="I291" s="88"/>
    </row>
    <row r="292" spans="7:9">
      <c r="H292" s="88"/>
    </row>
    <row r="296" spans="7:9" ht="18" customHeight="1"/>
    <row r="303" spans="7:9" ht="18" customHeight="1"/>
    <row r="312" ht="18" customHeight="1"/>
    <row r="319" ht="18" customHeight="1"/>
    <row r="326" ht="18" customHeight="1"/>
    <row r="333" ht="18" customHeight="1"/>
    <row r="342" ht="18" customHeight="1"/>
    <row r="349" ht="18" customHeight="1"/>
    <row r="356" ht="18" customHeight="1"/>
    <row r="363" ht="18" customHeight="1"/>
    <row r="488" spans="2:2">
      <c r="B488" s="134" t="s">
        <v>103</v>
      </c>
    </row>
  </sheetData>
  <sheetProtection algorithmName="SHA-512" hashValue="rfnGIsdkXO+PJk3/MIrh1nSOdfj4QCQ8uJsE7dsaC8TeP0dDh6Cja2TC62WOuKTfBils4wkode/NzXgR8qlghg==" saltValue="TIAt8q1ncTR1p/TQ5v/RqA==" spinCount="100000" sheet="1" objects="1" scenarios="1" selectLockedCells="1" selectUnlockedCells="1"/>
  <mergeCells count="3">
    <mergeCell ref="H280:H281"/>
    <mergeCell ref="H265:H266"/>
    <mergeCell ref="B2:E2"/>
  </mergeCells>
  <phoneticPr fontId="42" type="noConversion"/>
  <printOptions horizontalCentered="1"/>
  <pageMargins left="0.7" right="0.7" top="0.75" bottom="0.75" header="0.3" footer="0.3"/>
  <pageSetup scale="1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B2:N230"/>
  <sheetViews>
    <sheetView view="pageBreakPreview" zoomScale="80" zoomScaleNormal="100" zoomScaleSheetLayoutView="80" workbookViewId="0"/>
  </sheetViews>
  <sheetFormatPr defaultColWidth="9.140625" defaultRowHeight="18"/>
  <cols>
    <col min="1" max="1" width="9.140625" style="134"/>
    <col min="2" max="2" width="49.85546875" style="134" customWidth="1"/>
    <col min="3" max="4" width="19.42578125" style="83" customWidth="1"/>
    <col min="5" max="8" width="18.7109375" style="83" customWidth="1"/>
    <col min="9" max="9" width="25.42578125" style="83" customWidth="1"/>
    <col min="10" max="10" width="18.28515625" style="146" customWidth="1"/>
    <col min="11" max="16384" width="9.140625" style="134"/>
  </cols>
  <sheetData>
    <row r="2" spans="2:10" ht="27">
      <c r="B2" s="306" t="s">
        <v>63</v>
      </c>
      <c r="C2" s="307"/>
      <c r="D2" s="307"/>
      <c r="E2" s="307"/>
      <c r="F2" s="307"/>
      <c r="G2" s="198"/>
      <c r="H2" s="136"/>
    </row>
    <row r="3" spans="2:10" ht="18.75" thickBot="1">
      <c r="B3" s="138" t="s">
        <v>1</v>
      </c>
      <c r="C3" s="138" t="s">
        <v>95</v>
      </c>
      <c r="D3" s="138" t="s">
        <v>93</v>
      </c>
      <c r="E3" s="138" t="s">
        <v>94</v>
      </c>
      <c r="F3" s="138" t="s">
        <v>96</v>
      </c>
      <c r="G3" s="138" t="s">
        <v>105</v>
      </c>
      <c r="H3" s="36"/>
      <c r="I3" s="166"/>
      <c r="J3" s="167"/>
    </row>
    <row r="4" spans="2:10" ht="18" customHeight="1">
      <c r="B4" s="85" t="s">
        <v>60</v>
      </c>
      <c r="C4" s="72">
        <v>2328.6</v>
      </c>
      <c r="D4" s="72">
        <v>1819.8000000000002</v>
      </c>
      <c r="E4" s="72">
        <v>1757.2</v>
      </c>
      <c r="F4" s="72">
        <v>1791.8000000000002</v>
      </c>
      <c r="G4" s="72">
        <v>2000.2</v>
      </c>
      <c r="H4" s="147"/>
      <c r="I4" s="140" t="s">
        <v>106</v>
      </c>
      <c r="J4" s="168"/>
    </row>
    <row r="5" spans="2:10">
      <c r="B5" s="83" t="s">
        <v>61</v>
      </c>
      <c r="C5" s="72">
        <v>2386</v>
      </c>
      <c r="D5" s="72">
        <v>2093</v>
      </c>
      <c r="E5" s="72">
        <v>1861.8000000000002</v>
      </c>
      <c r="F5" s="72">
        <v>1733</v>
      </c>
      <c r="G5" s="72">
        <v>2039</v>
      </c>
      <c r="H5" s="147"/>
      <c r="I5" s="142" t="s">
        <v>98</v>
      </c>
      <c r="J5" s="133"/>
    </row>
    <row r="6" spans="2:10">
      <c r="B6" s="83" t="s">
        <v>62</v>
      </c>
      <c r="C6" s="72">
        <v>2404.4</v>
      </c>
      <c r="D6" s="72">
        <v>2396.8000000000002</v>
      </c>
      <c r="E6" s="72">
        <v>2194.8000000000002</v>
      </c>
      <c r="F6" s="72">
        <v>2014</v>
      </c>
      <c r="G6" s="72">
        <v>1994.8</v>
      </c>
      <c r="H6" s="147"/>
      <c r="I6" s="144">
        <v>0.8</v>
      </c>
      <c r="J6" s="133"/>
    </row>
    <row r="7" spans="2:10" s="201" customFormat="1">
      <c r="B7" s="83" t="s">
        <v>34</v>
      </c>
      <c r="C7" s="72">
        <v>598.79999999999995</v>
      </c>
      <c r="D7" s="72">
        <v>840</v>
      </c>
      <c r="E7" s="72">
        <v>316.39999999999998</v>
      </c>
      <c r="F7" s="72">
        <v>668</v>
      </c>
      <c r="G7" s="130">
        <v>1306.2</v>
      </c>
      <c r="H7" s="147"/>
      <c r="I7" s="199" t="s">
        <v>99</v>
      </c>
      <c r="J7" s="200"/>
    </row>
    <row r="8" spans="2:10">
      <c r="B8" s="83" t="s">
        <v>97</v>
      </c>
      <c r="C8" s="72">
        <v>36.700000000000003</v>
      </c>
      <c r="D8" s="72">
        <v>18.7</v>
      </c>
      <c r="E8" s="72">
        <v>14.4</v>
      </c>
      <c r="F8" s="72">
        <v>17.7</v>
      </c>
      <c r="G8" s="72">
        <v>14.7</v>
      </c>
      <c r="H8" s="147"/>
      <c r="I8" s="144">
        <v>1</v>
      </c>
      <c r="J8" s="133"/>
    </row>
    <row r="9" spans="2:10">
      <c r="B9" s="83" t="s">
        <v>59</v>
      </c>
      <c r="C9" s="72">
        <v>2935.2</v>
      </c>
      <c r="D9" s="72">
        <v>2794.4</v>
      </c>
      <c r="E9" s="72">
        <v>2791.2</v>
      </c>
      <c r="F9" s="72">
        <v>2485.4</v>
      </c>
      <c r="G9" s="72">
        <v>2354.1999999999998</v>
      </c>
      <c r="H9" s="147"/>
      <c r="I9" s="169" t="s">
        <v>100</v>
      </c>
      <c r="J9" s="133"/>
    </row>
    <row r="10" spans="2:10" ht="18" customHeight="1" thickBot="1">
      <c r="B10" s="83" t="s">
        <v>10</v>
      </c>
      <c r="C10" s="72">
        <v>439</v>
      </c>
      <c r="D10" s="72">
        <v>499</v>
      </c>
      <c r="E10" s="72">
        <v>408</v>
      </c>
      <c r="F10" s="72">
        <v>528</v>
      </c>
      <c r="G10" s="72">
        <v>502</v>
      </c>
      <c r="H10" s="147"/>
      <c r="I10" s="148">
        <v>1.2</v>
      </c>
      <c r="J10" s="133"/>
    </row>
    <row r="11" spans="2:10" ht="18.75" customHeight="1">
      <c r="B11" s="83" t="s">
        <v>11</v>
      </c>
      <c r="C11" s="72">
        <v>0</v>
      </c>
      <c r="D11" s="72" t="s">
        <v>124</v>
      </c>
      <c r="E11" s="72" t="s">
        <v>124</v>
      </c>
      <c r="F11" s="72" t="s">
        <v>124</v>
      </c>
      <c r="G11" s="72" t="s">
        <v>124</v>
      </c>
      <c r="H11" s="147"/>
      <c r="J11" s="133"/>
    </row>
    <row r="12" spans="2:10">
      <c r="B12" s="83" t="s">
        <v>16</v>
      </c>
      <c r="C12" s="172">
        <v>0.53461999999999998</v>
      </c>
      <c r="D12" s="172">
        <v>0.49351</v>
      </c>
      <c r="E12" s="172">
        <v>0.50787000000000004</v>
      </c>
      <c r="F12" s="172">
        <v>0.5</v>
      </c>
      <c r="G12" s="172">
        <v>0.49492999999999998</v>
      </c>
      <c r="H12" s="147"/>
      <c r="J12" s="133"/>
    </row>
    <row r="13" spans="2:10">
      <c r="B13" s="83" t="s">
        <v>15</v>
      </c>
      <c r="C13" s="147">
        <v>23.440901523882697</v>
      </c>
      <c r="D13" s="147">
        <v>27.203118474175135</v>
      </c>
      <c r="E13" s="147">
        <v>31.51017927681556</v>
      </c>
      <c r="F13" s="147">
        <v>25.593247332377768</v>
      </c>
      <c r="G13" s="147">
        <v>26.215066828675575</v>
      </c>
      <c r="H13" s="147"/>
      <c r="J13" s="133"/>
    </row>
    <row r="14" spans="2:10">
      <c r="B14" s="86" t="s">
        <v>89</v>
      </c>
      <c r="C14" s="171">
        <v>3603782</v>
      </c>
      <c r="D14" s="171">
        <v>3667878</v>
      </c>
      <c r="E14" s="171">
        <v>4878508</v>
      </c>
      <c r="F14" s="171">
        <v>5395571</v>
      </c>
      <c r="G14" s="131">
        <v>0</v>
      </c>
      <c r="H14" s="147"/>
      <c r="I14" s="137"/>
      <c r="J14" s="135"/>
    </row>
    <row r="15" spans="2:10">
      <c r="H15" s="147"/>
      <c r="I15" s="145"/>
      <c r="J15" s="135"/>
    </row>
    <row r="16" spans="2:10" ht="17.25" customHeight="1">
      <c r="C16" s="151"/>
      <c r="D16" s="151"/>
      <c r="E16" s="151"/>
      <c r="F16" s="151"/>
      <c r="G16" s="151"/>
      <c r="H16" s="147"/>
      <c r="J16" s="135"/>
    </row>
    <row r="17" spans="2:14">
      <c r="C17" s="151"/>
      <c r="D17" s="151"/>
      <c r="E17" s="151"/>
      <c r="F17" s="151"/>
      <c r="G17" s="151"/>
      <c r="H17" s="147"/>
      <c r="I17" s="134"/>
      <c r="J17" s="135"/>
    </row>
    <row r="18" spans="2:14" ht="18" customHeight="1">
      <c r="C18" s="151"/>
      <c r="D18" s="151"/>
      <c r="E18" s="151"/>
      <c r="F18" s="151"/>
      <c r="G18" s="151"/>
      <c r="H18" s="147"/>
      <c r="I18" s="134"/>
      <c r="J18" s="135"/>
    </row>
    <row r="19" spans="2:14">
      <c r="C19" s="151"/>
      <c r="D19" s="151"/>
      <c r="E19" s="151"/>
      <c r="F19" s="151"/>
      <c r="G19" s="151"/>
      <c r="H19" s="147"/>
      <c r="I19" s="134"/>
      <c r="J19" s="135"/>
    </row>
    <row r="20" spans="2:14" ht="18" customHeight="1">
      <c r="C20" s="151"/>
      <c r="D20" s="151"/>
      <c r="E20" s="151"/>
      <c r="F20" s="151"/>
      <c r="G20" s="151"/>
      <c r="H20" s="147"/>
      <c r="I20" s="134"/>
      <c r="J20" s="135"/>
    </row>
    <row r="21" spans="2:14">
      <c r="B21" s="138" t="s">
        <v>5</v>
      </c>
      <c r="C21" s="138" t="s">
        <v>95</v>
      </c>
      <c r="D21" s="138" t="s">
        <v>93</v>
      </c>
      <c r="E21" s="138" t="s">
        <v>94</v>
      </c>
      <c r="F21" s="138" t="s">
        <v>96</v>
      </c>
      <c r="G21" s="138" t="s">
        <v>105</v>
      </c>
      <c r="H21" s="147"/>
      <c r="I21" s="134"/>
      <c r="J21" s="135"/>
    </row>
    <row r="22" spans="2:14">
      <c r="B22" s="85" t="s">
        <v>60</v>
      </c>
      <c r="C22" s="72">
        <v>2190</v>
      </c>
      <c r="D22" s="72">
        <v>1865.4</v>
      </c>
      <c r="E22" s="72">
        <v>1913.8</v>
      </c>
      <c r="F22" s="72">
        <v>2169.8000000000002</v>
      </c>
      <c r="G22" s="72">
        <v>2427.4</v>
      </c>
      <c r="H22" s="147"/>
      <c r="I22" s="134"/>
      <c r="J22" s="135"/>
    </row>
    <row r="23" spans="2:14">
      <c r="B23" s="83" t="s">
        <v>61</v>
      </c>
      <c r="C23" s="72">
        <v>2559.4</v>
      </c>
      <c r="D23" s="72">
        <v>2318.6</v>
      </c>
      <c r="E23" s="72">
        <v>2012.8000000000002</v>
      </c>
      <c r="F23" s="72">
        <v>2130</v>
      </c>
      <c r="G23" s="72">
        <v>2398.1999999999998</v>
      </c>
      <c r="H23" s="147"/>
      <c r="I23" s="134"/>
      <c r="J23" s="135"/>
      <c r="K23" s="36"/>
      <c r="L23" s="36"/>
      <c r="M23" s="36"/>
      <c r="N23" s="36"/>
    </row>
    <row r="24" spans="2:14" ht="18" customHeight="1">
      <c r="B24" s="83" t="s">
        <v>62</v>
      </c>
      <c r="C24" s="72">
        <v>3380.2</v>
      </c>
      <c r="D24" s="72">
        <v>3574.8</v>
      </c>
      <c r="E24" s="72">
        <v>3113.2</v>
      </c>
      <c r="F24" s="72">
        <v>2842</v>
      </c>
      <c r="G24" s="72">
        <v>2988.2</v>
      </c>
      <c r="H24" s="147"/>
      <c r="I24" s="134"/>
      <c r="J24" s="135"/>
    </row>
    <row r="25" spans="2:14" ht="18" customHeight="1">
      <c r="B25" s="83" t="s">
        <v>34</v>
      </c>
      <c r="C25" s="72">
        <v>0</v>
      </c>
      <c r="D25" s="72">
        <v>0</v>
      </c>
      <c r="E25" s="72">
        <v>0</v>
      </c>
      <c r="F25" s="72">
        <v>0</v>
      </c>
      <c r="G25" s="130">
        <v>0</v>
      </c>
      <c r="H25" s="147"/>
      <c r="I25" s="134"/>
      <c r="J25" s="135"/>
    </row>
    <row r="26" spans="2:14">
      <c r="B26" s="83" t="s">
        <v>97</v>
      </c>
      <c r="C26" s="72">
        <v>107</v>
      </c>
      <c r="D26" s="72">
        <v>110.1</v>
      </c>
      <c r="E26" s="72">
        <v>95.9</v>
      </c>
      <c r="F26" s="72">
        <v>94.3</v>
      </c>
      <c r="G26" s="72">
        <v>46.099999999999994</v>
      </c>
      <c r="H26" s="147"/>
      <c r="I26" s="134"/>
      <c r="J26" s="135"/>
    </row>
    <row r="27" spans="2:14" ht="18" customHeight="1">
      <c r="B27" s="83" t="s">
        <v>59</v>
      </c>
      <c r="C27" s="72">
        <v>4398.2</v>
      </c>
      <c r="D27" s="72">
        <v>4572.8</v>
      </c>
      <c r="E27" s="72">
        <v>4284.6000000000004</v>
      </c>
      <c r="F27" s="72">
        <v>4299.8</v>
      </c>
      <c r="G27" s="72">
        <v>3807.8</v>
      </c>
      <c r="H27" s="147"/>
      <c r="I27" s="134"/>
      <c r="J27" s="135"/>
    </row>
    <row r="28" spans="2:14">
      <c r="B28" s="83" t="s">
        <v>10</v>
      </c>
      <c r="C28" s="72">
        <v>736</v>
      </c>
      <c r="D28" s="72">
        <v>686</v>
      </c>
      <c r="E28" s="72">
        <v>685</v>
      </c>
      <c r="F28" s="72">
        <v>648</v>
      </c>
      <c r="G28" s="72">
        <v>749</v>
      </c>
      <c r="H28" s="147"/>
      <c r="I28" s="134"/>
      <c r="J28" s="135"/>
    </row>
    <row r="29" spans="2:14">
      <c r="B29" s="83" t="s">
        <v>11</v>
      </c>
      <c r="C29" s="72">
        <v>146</v>
      </c>
      <c r="D29" s="72">
        <v>133</v>
      </c>
      <c r="E29" s="72">
        <v>148</v>
      </c>
      <c r="F29" s="72">
        <v>154</v>
      </c>
      <c r="G29" s="72">
        <v>149</v>
      </c>
      <c r="H29" s="147"/>
      <c r="I29" s="134"/>
      <c r="J29" s="135"/>
    </row>
    <row r="30" spans="2:14" ht="18" customHeight="1">
      <c r="B30" s="83" t="s">
        <v>16</v>
      </c>
      <c r="C30" s="172">
        <v>0.59614999999999996</v>
      </c>
      <c r="D30" s="172">
        <v>0.59313000000000005</v>
      </c>
      <c r="E30" s="172">
        <v>0.62073999999999996</v>
      </c>
      <c r="F30" s="172">
        <v>0.57640999999999998</v>
      </c>
      <c r="G30" s="172">
        <v>0.60407999999999995</v>
      </c>
      <c r="H30" s="147"/>
      <c r="I30" s="134"/>
      <c r="J30" s="135"/>
    </row>
    <row r="31" spans="2:14" ht="18" customHeight="1">
      <c r="B31" s="83" t="s">
        <v>15</v>
      </c>
      <c r="C31" s="147">
        <v>25.830058939096268</v>
      </c>
      <c r="D31" s="147">
        <v>27.116066903193108</v>
      </c>
      <c r="E31" s="147">
        <v>26.789127203227864</v>
      </c>
      <c r="F31" s="147">
        <v>26.411696154253626</v>
      </c>
      <c r="G31" s="147">
        <v>23.180156657963447</v>
      </c>
      <c r="H31" s="147"/>
      <c r="I31" s="134"/>
      <c r="J31" s="135"/>
    </row>
    <row r="32" spans="2:14">
      <c r="B32" s="86" t="s">
        <v>89</v>
      </c>
      <c r="C32" s="171">
        <v>27964586</v>
      </c>
      <c r="D32" s="171">
        <v>32200309</v>
      </c>
      <c r="E32" s="171">
        <v>37891358</v>
      </c>
      <c r="F32" s="171">
        <v>52924215</v>
      </c>
      <c r="G32" s="131">
        <v>0</v>
      </c>
      <c r="H32" s="147"/>
      <c r="I32" s="134"/>
      <c r="J32" s="135"/>
    </row>
    <row r="33" spans="2:10">
      <c r="C33" s="134"/>
      <c r="D33" s="134"/>
      <c r="E33" s="132"/>
      <c r="F33" s="132"/>
      <c r="G33" s="132"/>
      <c r="H33" s="147"/>
      <c r="I33" s="134"/>
      <c r="J33" s="135"/>
    </row>
    <row r="34" spans="2:10">
      <c r="C34" s="134"/>
      <c r="D34" s="134"/>
      <c r="E34" s="134"/>
      <c r="F34" s="134"/>
      <c r="G34" s="134"/>
      <c r="H34" s="147"/>
      <c r="I34" s="134"/>
      <c r="J34" s="135"/>
    </row>
    <row r="35" spans="2:10">
      <c r="C35" s="134"/>
      <c r="D35" s="134"/>
      <c r="E35" s="134"/>
      <c r="F35" s="134"/>
      <c r="G35" s="134"/>
      <c r="H35" s="147"/>
      <c r="I35" s="134"/>
      <c r="J35" s="135"/>
    </row>
    <row r="36" spans="2:10" ht="18" customHeight="1">
      <c r="C36" s="134"/>
      <c r="D36" s="134"/>
      <c r="E36" s="134"/>
      <c r="F36" s="134"/>
      <c r="G36" s="134"/>
      <c r="H36" s="147"/>
      <c r="I36" s="134"/>
      <c r="J36" s="135"/>
    </row>
    <row r="37" spans="2:10" ht="18" customHeight="1">
      <c r="C37" s="152"/>
      <c r="D37" s="152"/>
      <c r="E37" s="152"/>
      <c r="F37" s="152"/>
      <c r="G37" s="152"/>
      <c r="H37" s="147"/>
      <c r="I37" s="134"/>
      <c r="J37" s="135"/>
    </row>
    <row r="38" spans="2:10" ht="18" customHeight="1">
      <c r="C38" s="134"/>
      <c r="D38" s="134"/>
      <c r="E38" s="134"/>
      <c r="F38" s="134"/>
      <c r="G38" s="134"/>
      <c r="H38" s="147"/>
      <c r="I38" s="134"/>
      <c r="J38" s="135"/>
    </row>
    <row r="39" spans="2:10">
      <c r="B39" s="138" t="s">
        <v>4</v>
      </c>
      <c r="C39" s="138" t="s">
        <v>95</v>
      </c>
      <c r="D39" s="138" t="s">
        <v>93</v>
      </c>
      <c r="E39" s="138" t="s">
        <v>94</v>
      </c>
      <c r="F39" s="138" t="s">
        <v>96</v>
      </c>
      <c r="G39" s="138" t="s">
        <v>105</v>
      </c>
      <c r="H39" s="147"/>
      <c r="I39" s="134"/>
      <c r="J39" s="135"/>
    </row>
    <row r="40" spans="2:10">
      <c r="B40" s="83" t="s">
        <v>60</v>
      </c>
      <c r="C40" s="72">
        <v>4091.8</v>
      </c>
      <c r="D40" s="72">
        <v>3576.8</v>
      </c>
      <c r="E40" s="72">
        <v>3394</v>
      </c>
      <c r="F40" s="72">
        <v>3295.6</v>
      </c>
      <c r="G40" s="72">
        <v>3718</v>
      </c>
      <c r="H40" s="147"/>
      <c r="I40" s="134"/>
      <c r="J40" s="135"/>
    </row>
    <row r="41" spans="2:10">
      <c r="B41" s="83" t="s">
        <v>61</v>
      </c>
      <c r="C41" s="72">
        <v>4328.3999999999996</v>
      </c>
      <c r="D41" s="72">
        <v>4304.8</v>
      </c>
      <c r="E41" s="72">
        <v>3763.4</v>
      </c>
      <c r="F41" s="72">
        <v>3632</v>
      </c>
      <c r="G41" s="72">
        <v>3788.8</v>
      </c>
      <c r="H41" s="147"/>
      <c r="I41" s="134"/>
      <c r="J41" s="135"/>
    </row>
    <row r="42" spans="2:10">
      <c r="B42" s="83" t="s">
        <v>62</v>
      </c>
      <c r="C42" s="72">
        <v>5697.8</v>
      </c>
      <c r="D42" s="72">
        <v>5738.6</v>
      </c>
      <c r="E42" s="72">
        <v>5431.2</v>
      </c>
      <c r="F42" s="72">
        <v>5060.2</v>
      </c>
      <c r="G42" s="72">
        <v>4956.6000000000004</v>
      </c>
      <c r="H42" s="147"/>
      <c r="I42" s="134"/>
      <c r="J42" s="135"/>
    </row>
    <row r="43" spans="2:10" ht="18" customHeight="1">
      <c r="B43" s="83" t="s">
        <v>34</v>
      </c>
      <c r="C43" s="72">
        <v>0</v>
      </c>
      <c r="D43" s="72">
        <v>0</v>
      </c>
      <c r="E43" s="72">
        <v>0</v>
      </c>
      <c r="F43" s="72">
        <v>0</v>
      </c>
      <c r="G43" s="130">
        <v>0</v>
      </c>
      <c r="H43" s="147"/>
      <c r="I43" s="134"/>
      <c r="J43" s="135"/>
    </row>
    <row r="44" spans="2:10" ht="18" customHeight="1">
      <c r="B44" s="83" t="s">
        <v>97</v>
      </c>
      <c r="C44" s="72">
        <v>178.5</v>
      </c>
      <c r="D44" s="72">
        <v>207.7</v>
      </c>
      <c r="E44" s="72">
        <v>173.60000000000002</v>
      </c>
      <c r="F44" s="72">
        <v>110.30000000000001</v>
      </c>
      <c r="G44" s="72">
        <v>143.4</v>
      </c>
      <c r="H44" s="147"/>
      <c r="I44" s="134"/>
      <c r="J44" s="135"/>
    </row>
    <row r="45" spans="2:10" ht="18" customHeight="1">
      <c r="B45" s="83" t="s">
        <v>59</v>
      </c>
      <c r="C45" s="72">
        <v>6648.4000000000005</v>
      </c>
      <c r="D45" s="72">
        <v>6434.2000000000007</v>
      </c>
      <c r="E45" s="72">
        <v>6200</v>
      </c>
      <c r="F45" s="72">
        <v>6191.7999999999993</v>
      </c>
      <c r="G45" s="72">
        <v>6137.4</v>
      </c>
      <c r="H45" s="147"/>
      <c r="I45" s="134"/>
      <c r="J45" s="135"/>
    </row>
    <row r="46" spans="2:10">
      <c r="B46" s="83" t="s">
        <v>10</v>
      </c>
      <c r="C46" s="72">
        <v>782</v>
      </c>
      <c r="D46" s="72">
        <v>722</v>
      </c>
      <c r="E46" s="72">
        <v>874</v>
      </c>
      <c r="F46" s="72">
        <v>986</v>
      </c>
      <c r="G46" s="72">
        <v>891</v>
      </c>
      <c r="H46" s="147"/>
      <c r="I46" s="134"/>
      <c r="J46" s="135"/>
    </row>
    <row r="47" spans="2:10">
      <c r="B47" s="83" t="s">
        <v>11</v>
      </c>
      <c r="C47" s="72">
        <v>56</v>
      </c>
      <c r="D47" s="72">
        <v>46</v>
      </c>
      <c r="E47" s="72">
        <v>51</v>
      </c>
      <c r="F47" s="72">
        <v>49</v>
      </c>
      <c r="G47" s="72">
        <v>48</v>
      </c>
      <c r="H47" s="147"/>
      <c r="I47" s="134"/>
      <c r="J47" s="135"/>
    </row>
    <row r="48" spans="2:10" ht="18" customHeight="1">
      <c r="B48" s="83" t="s">
        <v>16</v>
      </c>
      <c r="C48" s="172">
        <v>0.57401000000000002</v>
      </c>
      <c r="D48" s="172">
        <v>0.59180999999999995</v>
      </c>
      <c r="E48" s="172">
        <v>0.59853999999999996</v>
      </c>
      <c r="F48" s="172">
        <v>0.58381000000000005</v>
      </c>
      <c r="G48" s="172">
        <v>0.57976000000000005</v>
      </c>
      <c r="H48" s="147"/>
      <c r="I48" s="134"/>
      <c r="J48" s="135"/>
    </row>
    <row r="49" spans="2:10" ht="18" customHeight="1">
      <c r="B49" s="83" t="s">
        <v>15</v>
      </c>
      <c r="C49" s="147">
        <v>25.240179982974581</v>
      </c>
      <c r="D49" s="147">
        <v>24.872315549812317</v>
      </c>
      <c r="E49" s="147">
        <v>25.534776902887142</v>
      </c>
      <c r="F49" s="147">
        <v>26.818058014435515</v>
      </c>
      <c r="G49" s="147">
        <v>26.901987662782727</v>
      </c>
      <c r="H49" s="147"/>
      <c r="I49" s="134"/>
      <c r="J49" s="135"/>
    </row>
    <row r="50" spans="2:10" ht="18" customHeight="1">
      <c r="B50" s="86" t="s">
        <v>89</v>
      </c>
      <c r="C50" s="171">
        <v>10308370</v>
      </c>
      <c r="D50" s="171">
        <v>11752201</v>
      </c>
      <c r="E50" s="171">
        <v>12648683</v>
      </c>
      <c r="F50" s="171">
        <v>14121182</v>
      </c>
      <c r="G50" s="131">
        <v>0</v>
      </c>
      <c r="H50" s="147"/>
      <c r="I50" s="134"/>
      <c r="J50" s="135"/>
    </row>
    <row r="51" spans="2:10" ht="18" customHeight="1">
      <c r="C51" s="134"/>
      <c r="D51" s="134"/>
      <c r="E51" s="132"/>
      <c r="F51" s="132"/>
      <c r="G51" s="132"/>
      <c r="H51" s="147"/>
      <c r="I51" s="134"/>
      <c r="J51" s="135"/>
    </row>
    <row r="52" spans="2:10" ht="18" customHeight="1">
      <c r="C52" s="134"/>
      <c r="D52" s="134"/>
      <c r="E52" s="134"/>
      <c r="F52" s="134"/>
      <c r="G52" s="134"/>
      <c r="H52" s="147"/>
      <c r="I52" s="134"/>
      <c r="J52" s="135"/>
    </row>
    <row r="53" spans="2:10">
      <c r="C53" s="134"/>
      <c r="D53" s="134"/>
      <c r="E53" s="134"/>
      <c r="F53" s="134"/>
      <c r="G53" s="134"/>
      <c r="H53" s="147"/>
      <c r="I53" s="134"/>
      <c r="J53" s="133"/>
    </row>
    <row r="54" spans="2:10" ht="18" customHeight="1">
      <c r="C54" s="134"/>
      <c r="D54" s="134"/>
      <c r="E54" s="134"/>
      <c r="F54" s="134"/>
      <c r="G54" s="134"/>
      <c r="H54" s="147"/>
      <c r="I54" s="134"/>
      <c r="J54" s="135"/>
    </row>
    <row r="55" spans="2:10" ht="18" customHeight="1">
      <c r="C55" s="134"/>
      <c r="D55" s="134"/>
      <c r="E55" s="134"/>
      <c r="F55" s="134"/>
      <c r="G55" s="134"/>
      <c r="H55" s="147"/>
      <c r="I55" s="134"/>
      <c r="J55" s="135"/>
    </row>
    <row r="56" spans="2:10" ht="18" customHeight="1">
      <c r="B56" s="83"/>
      <c r="C56" s="170"/>
      <c r="D56" s="170"/>
      <c r="E56" s="170"/>
      <c r="F56" s="170"/>
      <c r="G56" s="170"/>
      <c r="H56" s="147"/>
      <c r="I56" s="145"/>
      <c r="J56" s="135"/>
    </row>
    <row r="57" spans="2:10" ht="18" customHeight="1">
      <c r="B57" s="138" t="s">
        <v>6</v>
      </c>
      <c r="C57" s="138" t="s">
        <v>95</v>
      </c>
      <c r="D57" s="138" t="s">
        <v>93</v>
      </c>
      <c r="E57" s="138" t="s">
        <v>94</v>
      </c>
      <c r="F57" s="138" t="s">
        <v>96</v>
      </c>
      <c r="G57" s="138" t="s">
        <v>105</v>
      </c>
      <c r="H57" s="147"/>
      <c r="I57" s="134"/>
      <c r="J57" s="135"/>
    </row>
    <row r="58" spans="2:10">
      <c r="B58" s="83" t="s">
        <v>60</v>
      </c>
      <c r="C58" s="72">
        <v>1394.8</v>
      </c>
      <c r="D58" s="72">
        <v>1192</v>
      </c>
      <c r="E58" s="72">
        <v>1595</v>
      </c>
      <c r="F58" s="72">
        <v>2751.8</v>
      </c>
      <c r="G58" s="72">
        <v>1794.8000000000002</v>
      </c>
      <c r="H58" s="147"/>
      <c r="I58" s="134"/>
      <c r="J58" s="135"/>
    </row>
    <row r="59" spans="2:10" ht="18" customHeight="1">
      <c r="B59" s="83" t="s">
        <v>61</v>
      </c>
      <c r="C59" s="72">
        <v>1516.4</v>
      </c>
      <c r="D59" s="72">
        <v>1124</v>
      </c>
      <c r="E59" s="72">
        <v>1146</v>
      </c>
      <c r="F59" s="72">
        <v>1330.4</v>
      </c>
      <c r="G59" s="72">
        <v>2424.8000000000002</v>
      </c>
      <c r="H59" s="147"/>
      <c r="I59" s="134"/>
      <c r="J59" s="135"/>
    </row>
    <row r="60" spans="2:10" ht="18" customHeight="1">
      <c r="B60" s="83" t="s">
        <v>62</v>
      </c>
      <c r="C60" s="72">
        <v>1631.6</v>
      </c>
      <c r="D60" s="72">
        <v>1442.8</v>
      </c>
      <c r="E60" s="72">
        <v>1317.6</v>
      </c>
      <c r="F60" s="72">
        <v>1198.8</v>
      </c>
      <c r="G60" s="72">
        <v>1332.2</v>
      </c>
      <c r="H60" s="147"/>
      <c r="I60" s="134"/>
      <c r="J60" s="135"/>
    </row>
    <row r="61" spans="2:10" ht="18" customHeight="1">
      <c r="B61" s="83" t="s">
        <v>34</v>
      </c>
      <c r="C61" s="72">
        <v>19.2</v>
      </c>
      <c r="D61" s="72">
        <v>78</v>
      </c>
      <c r="E61" s="72">
        <v>38</v>
      </c>
      <c r="F61" s="72">
        <v>36.4</v>
      </c>
      <c r="G61" s="130">
        <v>43.2</v>
      </c>
      <c r="H61" s="147"/>
      <c r="I61" s="134"/>
      <c r="J61" s="135"/>
    </row>
    <row r="62" spans="2:10">
      <c r="B62" s="83" t="s">
        <v>97</v>
      </c>
      <c r="C62" s="72">
        <v>10.9</v>
      </c>
      <c r="D62" s="72" t="s">
        <v>124</v>
      </c>
      <c r="E62" s="72">
        <v>10.8</v>
      </c>
      <c r="F62" s="72">
        <v>11.1</v>
      </c>
      <c r="G62" s="72" t="s">
        <v>124</v>
      </c>
      <c r="H62" s="147"/>
      <c r="I62" s="134"/>
      <c r="J62" s="135"/>
    </row>
    <row r="63" spans="2:10" ht="18" customHeight="1">
      <c r="B63" s="83" t="s">
        <v>59</v>
      </c>
      <c r="C63" s="72">
        <v>1721.2</v>
      </c>
      <c r="D63" s="72">
        <v>1764.8000000000002</v>
      </c>
      <c r="E63" s="72">
        <v>1439.2</v>
      </c>
      <c r="F63" s="72">
        <v>1356</v>
      </c>
      <c r="G63" s="72">
        <v>1284</v>
      </c>
      <c r="H63" s="147"/>
      <c r="I63" s="134"/>
      <c r="J63" s="135"/>
    </row>
    <row r="64" spans="2:10">
      <c r="B64" s="83" t="s">
        <v>10</v>
      </c>
      <c r="C64" s="72">
        <v>347</v>
      </c>
      <c r="D64" s="72">
        <v>299</v>
      </c>
      <c r="E64" s="72">
        <v>365</v>
      </c>
      <c r="F64" s="72">
        <v>366</v>
      </c>
      <c r="G64" s="72">
        <v>375</v>
      </c>
      <c r="H64" s="147"/>
      <c r="I64" s="134"/>
      <c r="J64" s="135"/>
    </row>
    <row r="65" spans="2:10">
      <c r="B65" s="83" t="s">
        <v>11</v>
      </c>
      <c r="C65" s="72">
        <v>93</v>
      </c>
      <c r="D65" s="72">
        <v>85</v>
      </c>
      <c r="E65" s="72">
        <v>62</v>
      </c>
      <c r="F65" s="72">
        <v>74</v>
      </c>
      <c r="G65" s="72">
        <v>84</v>
      </c>
      <c r="H65" s="147"/>
      <c r="I65" s="134"/>
      <c r="J65" s="135"/>
    </row>
    <row r="66" spans="2:10" ht="18" customHeight="1">
      <c r="B66" s="83" t="s">
        <v>16</v>
      </c>
      <c r="C66" s="172">
        <v>0.38170999999999999</v>
      </c>
      <c r="D66" s="172">
        <v>0.39463999999999999</v>
      </c>
      <c r="E66" s="172">
        <v>0.39972000000000002</v>
      </c>
      <c r="F66" s="172">
        <v>0.42931000000000002</v>
      </c>
      <c r="G66" s="172">
        <v>0.42083999999999999</v>
      </c>
      <c r="H66" s="147"/>
      <c r="I66" s="134"/>
      <c r="J66" s="135"/>
    </row>
    <row r="67" spans="2:10" ht="18" customHeight="1">
      <c r="B67" s="83" t="s">
        <v>15</v>
      </c>
      <c r="C67" s="147">
        <v>19.286966686148453</v>
      </c>
      <c r="D67" s="147">
        <v>19.732609569762765</v>
      </c>
      <c r="E67" s="147">
        <v>15.778923253150056</v>
      </c>
      <c r="F67" s="147">
        <v>11.553963278101209</v>
      </c>
      <c r="G67" s="147">
        <v>12.113055181695827</v>
      </c>
      <c r="H67" s="147"/>
      <c r="I67" s="134"/>
      <c r="J67" s="135"/>
    </row>
    <row r="68" spans="2:10" ht="18" customHeight="1">
      <c r="B68" s="86" t="s">
        <v>89</v>
      </c>
      <c r="C68" s="171">
        <v>41250424</v>
      </c>
      <c r="D68" s="171">
        <v>48473603</v>
      </c>
      <c r="E68" s="171">
        <v>32232695</v>
      </c>
      <c r="F68" s="171">
        <v>40259642</v>
      </c>
      <c r="G68" s="131">
        <v>0</v>
      </c>
      <c r="H68" s="147"/>
      <c r="I68" s="134"/>
      <c r="J68" s="135"/>
    </row>
    <row r="69" spans="2:10">
      <c r="C69" s="134"/>
      <c r="D69" s="134"/>
      <c r="E69" s="132"/>
      <c r="F69" s="132"/>
      <c r="G69" s="132"/>
      <c r="H69" s="147"/>
      <c r="I69" s="134"/>
      <c r="J69" s="135"/>
    </row>
    <row r="70" spans="2:10">
      <c r="C70" s="134"/>
      <c r="D70" s="134"/>
      <c r="E70" s="134"/>
      <c r="F70" s="134"/>
      <c r="G70" s="134"/>
      <c r="H70" s="147"/>
      <c r="I70" s="134"/>
      <c r="J70" s="135"/>
    </row>
    <row r="71" spans="2:10">
      <c r="C71" s="134"/>
      <c r="D71" s="134"/>
      <c r="E71" s="134"/>
      <c r="F71" s="134"/>
      <c r="G71" s="134"/>
      <c r="H71" s="147"/>
      <c r="I71" s="134"/>
      <c r="J71" s="133"/>
    </row>
    <row r="72" spans="2:10" ht="18" customHeight="1">
      <c r="C72" s="134"/>
      <c r="D72" s="134"/>
      <c r="E72" s="134"/>
      <c r="F72" s="134"/>
      <c r="G72" s="134"/>
      <c r="H72" s="147"/>
      <c r="I72" s="134"/>
      <c r="J72" s="135"/>
    </row>
    <row r="73" spans="2:10" ht="18" customHeight="1">
      <c r="H73" s="147"/>
      <c r="I73" s="134"/>
      <c r="J73" s="135"/>
    </row>
    <row r="74" spans="2:10" ht="18" customHeight="1">
      <c r="B74" s="83"/>
      <c r="C74" s="170"/>
      <c r="D74" s="170"/>
      <c r="E74" s="170"/>
      <c r="F74" s="170"/>
      <c r="G74" s="170"/>
      <c r="H74" s="147"/>
      <c r="I74" s="145"/>
      <c r="J74" s="135"/>
    </row>
    <row r="75" spans="2:10" ht="18" customHeight="1">
      <c r="B75" s="138" t="s">
        <v>2</v>
      </c>
      <c r="C75" s="138" t="s">
        <v>95</v>
      </c>
      <c r="D75" s="138" t="s">
        <v>93</v>
      </c>
      <c r="E75" s="138" t="s">
        <v>94</v>
      </c>
      <c r="F75" s="138" t="s">
        <v>96</v>
      </c>
      <c r="G75" s="138" t="s">
        <v>105</v>
      </c>
      <c r="H75" s="147"/>
      <c r="I75" s="134"/>
      <c r="J75" s="135"/>
    </row>
    <row r="76" spans="2:10">
      <c r="B76" s="83" t="s">
        <v>60</v>
      </c>
      <c r="C76" s="72">
        <v>1962.6</v>
      </c>
      <c r="D76" s="72">
        <v>1764.4</v>
      </c>
      <c r="E76" s="72">
        <v>1804.8</v>
      </c>
      <c r="F76" s="72">
        <v>2105.6</v>
      </c>
      <c r="G76" s="72">
        <v>2205.8000000000002</v>
      </c>
      <c r="H76" s="147"/>
      <c r="I76" s="134"/>
      <c r="J76" s="135"/>
    </row>
    <row r="77" spans="2:10">
      <c r="B77" s="83" t="s">
        <v>61</v>
      </c>
      <c r="C77" s="72">
        <v>2290</v>
      </c>
      <c r="D77" s="72">
        <v>2022.6</v>
      </c>
      <c r="E77" s="72">
        <v>2061</v>
      </c>
      <c r="F77" s="72">
        <v>1987.2</v>
      </c>
      <c r="G77" s="72">
        <v>2307</v>
      </c>
      <c r="H77" s="147"/>
      <c r="I77" s="134"/>
      <c r="J77" s="135"/>
    </row>
    <row r="78" spans="2:10" ht="18" customHeight="1">
      <c r="B78" s="83" t="s">
        <v>62</v>
      </c>
      <c r="C78" s="72">
        <v>2566.4</v>
      </c>
      <c r="D78" s="72">
        <v>2672</v>
      </c>
      <c r="E78" s="72">
        <v>2559.6</v>
      </c>
      <c r="F78" s="72">
        <v>2479.6</v>
      </c>
      <c r="G78" s="72">
        <v>2457.4</v>
      </c>
      <c r="H78" s="147"/>
      <c r="I78" s="134"/>
      <c r="J78" s="135"/>
    </row>
    <row r="79" spans="2:10" ht="18" customHeight="1">
      <c r="B79" s="83" t="s">
        <v>34</v>
      </c>
      <c r="C79" s="72">
        <v>0</v>
      </c>
      <c r="D79" s="72">
        <v>0</v>
      </c>
      <c r="E79" s="72">
        <v>0</v>
      </c>
      <c r="F79" s="72">
        <v>0</v>
      </c>
      <c r="G79" s="130">
        <v>0</v>
      </c>
      <c r="H79" s="147"/>
      <c r="I79" s="134"/>
      <c r="J79" s="135"/>
    </row>
    <row r="80" spans="2:10" ht="18" customHeight="1">
      <c r="B80" s="83" t="s">
        <v>97</v>
      </c>
      <c r="C80" s="72">
        <v>82</v>
      </c>
      <c r="D80" s="72">
        <v>53.8</v>
      </c>
      <c r="E80" s="72">
        <v>68.599999999999994</v>
      </c>
      <c r="F80" s="72">
        <v>34.6</v>
      </c>
      <c r="G80" s="72">
        <v>23.6</v>
      </c>
      <c r="H80" s="147"/>
      <c r="I80" s="134"/>
      <c r="J80" s="135"/>
    </row>
    <row r="81" spans="2:10">
      <c r="B81" s="83" t="s">
        <v>59</v>
      </c>
      <c r="C81" s="72">
        <v>3350.6</v>
      </c>
      <c r="D81" s="72">
        <v>3224</v>
      </c>
      <c r="E81" s="72">
        <v>3288.8</v>
      </c>
      <c r="F81" s="72">
        <v>2996.4</v>
      </c>
      <c r="G81" s="72">
        <v>3041.3999999999996</v>
      </c>
      <c r="H81" s="147"/>
      <c r="I81" s="134"/>
      <c r="J81" s="135"/>
    </row>
    <row r="82" spans="2:10" ht="18" customHeight="1">
      <c r="B82" s="83" t="s">
        <v>10</v>
      </c>
      <c r="C82" s="72">
        <v>403</v>
      </c>
      <c r="D82" s="72">
        <v>418</v>
      </c>
      <c r="E82" s="72">
        <v>416</v>
      </c>
      <c r="F82" s="72">
        <v>545</v>
      </c>
      <c r="G82" s="72">
        <v>471</v>
      </c>
      <c r="H82" s="147"/>
      <c r="I82" s="134"/>
      <c r="J82" s="135"/>
    </row>
    <row r="83" spans="2:10">
      <c r="B83" s="83" t="s">
        <v>11</v>
      </c>
      <c r="C83" s="72">
        <v>32</v>
      </c>
      <c r="D83" s="72">
        <v>25</v>
      </c>
      <c r="E83" s="72">
        <v>40</v>
      </c>
      <c r="F83" s="72">
        <v>40</v>
      </c>
      <c r="G83" s="72">
        <v>44</v>
      </c>
      <c r="H83" s="147"/>
      <c r="I83" s="134"/>
      <c r="J83" s="135"/>
    </row>
    <row r="84" spans="2:10" ht="18" customHeight="1">
      <c r="B84" s="83" t="s">
        <v>16</v>
      </c>
      <c r="C84" s="172">
        <v>0.64959999999999996</v>
      </c>
      <c r="D84" s="172">
        <v>0.65315999999999996</v>
      </c>
      <c r="E84" s="172">
        <v>0.67484</v>
      </c>
      <c r="F84" s="172">
        <v>0.62763999999999998</v>
      </c>
      <c r="G84" s="172">
        <v>0.65868000000000004</v>
      </c>
      <c r="H84" s="147"/>
      <c r="I84" s="134"/>
      <c r="J84" s="135"/>
    </row>
    <row r="85" spans="2:10">
      <c r="B85" s="83" t="s">
        <v>15</v>
      </c>
      <c r="C85" s="147">
        <v>24.879792873874983</v>
      </c>
      <c r="D85" s="147">
        <v>24.072216649949848</v>
      </c>
      <c r="E85" s="147">
        <v>25.558280624757973</v>
      </c>
      <c r="F85" s="147">
        <v>22.692452593243754</v>
      </c>
      <c r="G85" s="147">
        <v>23.021491782553731</v>
      </c>
      <c r="H85" s="147"/>
      <c r="I85" s="134"/>
      <c r="J85" s="135"/>
    </row>
    <row r="86" spans="2:10" ht="18" customHeight="1">
      <c r="B86" s="86" t="s">
        <v>89</v>
      </c>
      <c r="C86" s="171">
        <v>21664689</v>
      </c>
      <c r="D86" s="171">
        <v>22737004</v>
      </c>
      <c r="E86" s="171">
        <v>24528868</v>
      </c>
      <c r="F86" s="171">
        <v>26308709</v>
      </c>
      <c r="G86" s="131">
        <v>0</v>
      </c>
      <c r="H86" s="147"/>
      <c r="I86" s="134"/>
      <c r="J86" s="135"/>
    </row>
    <row r="87" spans="2:10">
      <c r="C87" s="134"/>
      <c r="D87" s="134"/>
      <c r="E87" s="132"/>
      <c r="F87" s="132"/>
      <c r="G87" s="132"/>
      <c r="H87" s="147"/>
      <c r="I87" s="134"/>
      <c r="J87" s="135"/>
    </row>
    <row r="88" spans="2:10">
      <c r="C88" s="134"/>
      <c r="D88" s="134"/>
      <c r="E88" s="134"/>
      <c r="F88" s="134"/>
      <c r="G88" s="134"/>
      <c r="H88" s="147"/>
      <c r="I88" s="134"/>
      <c r="J88" s="135"/>
    </row>
    <row r="89" spans="2:10">
      <c r="C89" s="134"/>
      <c r="D89" s="134"/>
      <c r="E89" s="134"/>
      <c r="F89" s="134"/>
      <c r="G89" s="134"/>
      <c r="H89" s="147"/>
      <c r="I89" s="134"/>
      <c r="J89" s="133"/>
    </row>
    <row r="90" spans="2:10">
      <c r="C90" s="134"/>
      <c r="D90" s="134"/>
      <c r="E90" s="134"/>
      <c r="F90" s="134"/>
      <c r="G90" s="134"/>
      <c r="H90" s="147"/>
      <c r="I90" s="134"/>
      <c r="J90" s="135"/>
    </row>
    <row r="91" spans="2:10" ht="18" customHeight="1">
      <c r="C91" s="134"/>
      <c r="D91" s="134"/>
      <c r="E91" s="134"/>
      <c r="F91" s="134"/>
      <c r="G91" s="134"/>
      <c r="H91" s="147"/>
      <c r="I91" s="134"/>
      <c r="J91" s="135"/>
    </row>
    <row r="92" spans="2:10" ht="18" customHeight="1">
      <c r="B92" s="83"/>
      <c r="C92" s="170"/>
      <c r="D92" s="170"/>
      <c r="E92" s="170"/>
      <c r="F92" s="170"/>
      <c r="G92" s="170"/>
      <c r="H92" s="147"/>
      <c r="I92" s="145"/>
      <c r="J92" s="135"/>
    </row>
    <row r="93" spans="2:10">
      <c r="B93" s="138" t="s">
        <v>101</v>
      </c>
      <c r="C93" s="138" t="s">
        <v>95</v>
      </c>
      <c r="D93" s="138" t="s">
        <v>93</v>
      </c>
      <c r="E93" s="138" t="s">
        <v>94</v>
      </c>
      <c r="F93" s="138" t="s">
        <v>96</v>
      </c>
      <c r="G93" s="138" t="s">
        <v>105</v>
      </c>
      <c r="H93" s="147"/>
      <c r="I93" s="134"/>
      <c r="J93" s="135"/>
    </row>
    <row r="94" spans="2:10" ht="18" customHeight="1">
      <c r="B94" s="83" t="s">
        <v>60</v>
      </c>
      <c r="C94" s="72">
        <v>3675.6000000000004</v>
      </c>
      <c r="D94" s="72">
        <v>2994.2</v>
      </c>
      <c r="E94" s="72">
        <v>3031.6</v>
      </c>
      <c r="F94" s="72">
        <v>3222.2</v>
      </c>
      <c r="G94" s="72">
        <v>3397.6000000000004</v>
      </c>
      <c r="H94" s="147"/>
      <c r="I94" s="134"/>
      <c r="J94" s="135"/>
    </row>
    <row r="95" spans="2:10">
      <c r="B95" s="83" t="s">
        <v>61</v>
      </c>
      <c r="C95" s="72">
        <v>3933.4</v>
      </c>
      <c r="D95" s="72">
        <v>3825.2</v>
      </c>
      <c r="E95" s="72">
        <v>3500</v>
      </c>
      <c r="F95" s="72">
        <v>3575.6</v>
      </c>
      <c r="G95" s="72">
        <v>3482.4</v>
      </c>
      <c r="H95" s="147"/>
      <c r="I95" s="134"/>
      <c r="J95" s="135"/>
    </row>
    <row r="96" spans="2:10" ht="18" customHeight="1">
      <c r="B96" s="83" t="s">
        <v>62</v>
      </c>
      <c r="C96" s="72">
        <v>4571.2</v>
      </c>
      <c r="D96" s="72">
        <v>4684.3999999999996</v>
      </c>
      <c r="E96" s="72">
        <v>4290.6000000000004</v>
      </c>
      <c r="F96" s="72">
        <v>4392.3999999999996</v>
      </c>
      <c r="G96" s="72">
        <v>4179.2</v>
      </c>
      <c r="H96" s="147"/>
      <c r="I96" s="134"/>
      <c r="J96" s="135"/>
    </row>
    <row r="97" spans="2:10">
      <c r="B97" s="83" t="s">
        <v>34</v>
      </c>
      <c r="C97" s="72">
        <v>0</v>
      </c>
      <c r="D97" s="72">
        <v>0</v>
      </c>
      <c r="E97" s="72">
        <v>0</v>
      </c>
      <c r="F97" s="72">
        <v>0</v>
      </c>
      <c r="G97" s="130">
        <v>0</v>
      </c>
      <c r="H97" s="147"/>
      <c r="I97" s="134"/>
      <c r="J97" s="135"/>
    </row>
    <row r="98" spans="2:10" ht="18" customHeight="1">
      <c r="B98" s="83" t="s">
        <v>97</v>
      </c>
      <c r="C98" s="72">
        <v>70.7</v>
      </c>
      <c r="D98" s="72">
        <v>83.6</v>
      </c>
      <c r="E98" s="72">
        <v>76</v>
      </c>
      <c r="F98" s="72">
        <v>67.599999999999994</v>
      </c>
      <c r="G98" s="72">
        <v>62.8</v>
      </c>
      <c r="H98" s="147"/>
      <c r="I98" s="134"/>
      <c r="J98" s="135"/>
    </row>
    <row r="99" spans="2:10">
      <c r="B99" s="83" t="s">
        <v>59</v>
      </c>
      <c r="C99" s="72">
        <v>5284.6</v>
      </c>
      <c r="D99" s="72">
        <v>5396.2000000000007</v>
      </c>
      <c r="E99" s="72">
        <v>5217</v>
      </c>
      <c r="F99" s="72">
        <v>5003.3999999999996</v>
      </c>
      <c r="G99" s="72">
        <v>5110.3999999999996</v>
      </c>
      <c r="H99" s="147"/>
      <c r="I99" s="134"/>
      <c r="J99" s="135"/>
    </row>
    <row r="100" spans="2:10" ht="18" customHeight="1">
      <c r="B100" s="83" t="s">
        <v>10</v>
      </c>
      <c r="C100" s="72">
        <v>943</v>
      </c>
      <c r="D100" s="72">
        <v>1069</v>
      </c>
      <c r="E100" s="72">
        <v>1166</v>
      </c>
      <c r="F100" s="72">
        <v>1385</v>
      </c>
      <c r="G100" s="72">
        <v>1514</v>
      </c>
      <c r="H100" s="147"/>
      <c r="I100" s="134"/>
      <c r="J100" s="135"/>
    </row>
    <row r="101" spans="2:10">
      <c r="B101" s="83" t="s">
        <v>11</v>
      </c>
      <c r="C101" s="72">
        <v>286</v>
      </c>
      <c r="D101" s="72">
        <v>243</v>
      </c>
      <c r="E101" s="72">
        <v>295</v>
      </c>
      <c r="F101" s="72">
        <v>256</v>
      </c>
      <c r="G101" s="72">
        <v>281</v>
      </c>
      <c r="H101" s="147"/>
      <c r="I101" s="134"/>
      <c r="J101" s="135"/>
    </row>
    <row r="102" spans="2:10">
      <c r="B102" s="83" t="s">
        <v>16</v>
      </c>
      <c r="C102" s="172">
        <v>0.56625000000000003</v>
      </c>
      <c r="D102" s="172">
        <v>0.59533000000000003</v>
      </c>
      <c r="E102" s="172">
        <v>0.53103999999999996</v>
      </c>
      <c r="F102" s="172">
        <v>0.53864000000000001</v>
      </c>
      <c r="G102" s="172">
        <v>0.55733999999999995</v>
      </c>
      <c r="H102" s="147"/>
      <c r="I102" s="134"/>
      <c r="J102" s="135"/>
    </row>
    <row r="103" spans="2:10" ht="18" customHeight="1">
      <c r="B103" s="83" t="s">
        <v>15</v>
      </c>
      <c r="C103" s="147">
        <v>23.144023756495915</v>
      </c>
      <c r="D103" s="147">
        <v>24.061612083146404</v>
      </c>
      <c r="E103" s="147">
        <v>23.577890217724622</v>
      </c>
      <c r="F103" s="147">
        <v>23.397335423197493</v>
      </c>
      <c r="G103" s="147">
        <v>24.139594724991959</v>
      </c>
      <c r="H103" s="147"/>
      <c r="I103" s="134"/>
      <c r="J103" s="135"/>
    </row>
    <row r="104" spans="2:10" ht="18" customHeight="1">
      <c r="B104" s="86" t="s">
        <v>89</v>
      </c>
      <c r="C104" s="171">
        <v>53236196</v>
      </c>
      <c r="D104" s="171">
        <v>50710234</v>
      </c>
      <c r="E104" s="171">
        <v>55336788</v>
      </c>
      <c r="F104" s="171">
        <v>59741541</v>
      </c>
      <c r="G104" s="131">
        <v>0</v>
      </c>
      <c r="H104" s="147"/>
      <c r="I104" s="134"/>
      <c r="J104" s="135"/>
    </row>
    <row r="105" spans="2:10">
      <c r="C105" s="134"/>
      <c r="D105" s="134"/>
      <c r="E105" s="132"/>
      <c r="F105" s="132"/>
      <c r="G105" s="132"/>
      <c r="H105" s="147"/>
      <c r="I105" s="134"/>
      <c r="J105" s="135"/>
    </row>
    <row r="106" spans="2:10" ht="18" customHeight="1">
      <c r="C106" s="134"/>
      <c r="D106" s="134"/>
      <c r="E106" s="134"/>
      <c r="F106" s="134"/>
      <c r="G106" s="134"/>
      <c r="H106" s="147"/>
      <c r="I106" s="134"/>
      <c r="J106" s="135"/>
    </row>
    <row r="107" spans="2:10" ht="18" customHeight="1">
      <c r="C107" s="134"/>
      <c r="D107" s="134"/>
      <c r="E107" s="134"/>
      <c r="F107" s="134"/>
      <c r="G107" s="134"/>
      <c r="H107" s="147"/>
      <c r="I107" s="134"/>
      <c r="J107" s="133"/>
    </row>
    <row r="108" spans="2:10" ht="18" customHeight="1">
      <c r="C108" s="134"/>
      <c r="D108" s="134"/>
      <c r="E108" s="134"/>
      <c r="F108" s="134"/>
      <c r="G108" s="134"/>
      <c r="H108" s="147"/>
      <c r="I108" s="134"/>
      <c r="J108" s="135"/>
    </row>
    <row r="109" spans="2:10">
      <c r="C109" s="134"/>
      <c r="D109" s="134"/>
      <c r="E109" s="134"/>
      <c r="F109" s="134"/>
      <c r="G109" s="134"/>
      <c r="H109" s="147"/>
      <c r="I109" s="134"/>
      <c r="J109" s="135"/>
    </row>
    <row r="110" spans="2:10" ht="18" customHeight="1">
      <c r="B110" s="83"/>
      <c r="C110" s="170"/>
      <c r="D110" s="170"/>
      <c r="E110" s="170"/>
      <c r="F110" s="170"/>
      <c r="G110" s="170"/>
      <c r="H110" s="147"/>
      <c r="I110" s="145"/>
      <c r="J110" s="135"/>
    </row>
    <row r="111" spans="2:10">
      <c r="B111" s="138" t="s">
        <v>3</v>
      </c>
      <c r="C111" s="138" t="s">
        <v>95</v>
      </c>
      <c r="D111" s="138" t="s">
        <v>93</v>
      </c>
      <c r="E111" s="138" t="s">
        <v>94</v>
      </c>
      <c r="F111" s="138" t="s">
        <v>96</v>
      </c>
      <c r="G111" s="138" t="s">
        <v>105</v>
      </c>
      <c r="H111" s="147"/>
      <c r="I111" s="134"/>
      <c r="J111" s="135"/>
    </row>
    <row r="112" spans="2:10" ht="18" customHeight="1">
      <c r="B112" s="83" t="s">
        <v>60</v>
      </c>
      <c r="C112" s="72">
        <v>2533.4</v>
      </c>
      <c r="D112" s="72">
        <v>2251.4</v>
      </c>
      <c r="E112" s="72">
        <v>2122</v>
      </c>
      <c r="F112" s="72">
        <v>2192.8000000000002</v>
      </c>
      <c r="G112" s="72">
        <v>2492.4</v>
      </c>
      <c r="H112" s="147"/>
      <c r="I112" s="134"/>
      <c r="J112" s="135"/>
    </row>
    <row r="113" spans="2:10" ht="18" customHeight="1">
      <c r="B113" s="83" t="s">
        <v>61</v>
      </c>
      <c r="C113" s="72">
        <v>2473</v>
      </c>
      <c r="D113" s="72">
        <v>2516</v>
      </c>
      <c r="E113" s="72">
        <v>2250</v>
      </c>
      <c r="F113" s="72">
        <v>2185.6</v>
      </c>
      <c r="G113" s="72">
        <v>2404.6</v>
      </c>
      <c r="H113" s="147"/>
      <c r="I113" s="134"/>
      <c r="J113" s="135"/>
    </row>
    <row r="114" spans="2:10">
      <c r="B114" s="83" t="s">
        <v>62</v>
      </c>
      <c r="C114" s="72">
        <v>2861.2</v>
      </c>
      <c r="D114" s="72">
        <v>2868.6</v>
      </c>
      <c r="E114" s="72">
        <v>2791</v>
      </c>
      <c r="F114" s="72">
        <v>2787.4</v>
      </c>
      <c r="G114" s="72">
        <v>2700</v>
      </c>
      <c r="H114" s="147"/>
      <c r="I114" s="134"/>
      <c r="J114" s="135"/>
    </row>
    <row r="115" spans="2:10">
      <c r="B115" s="83" t="s">
        <v>34</v>
      </c>
      <c r="C115" s="72">
        <v>0</v>
      </c>
      <c r="D115" s="72">
        <v>0</v>
      </c>
      <c r="E115" s="72">
        <v>0</v>
      </c>
      <c r="F115" s="72">
        <v>0</v>
      </c>
      <c r="G115" s="130">
        <v>0</v>
      </c>
      <c r="H115" s="147"/>
      <c r="I115" s="134"/>
      <c r="J115" s="135"/>
    </row>
    <row r="116" spans="2:10">
      <c r="B116" s="83" t="s">
        <v>97</v>
      </c>
      <c r="C116" s="72">
        <v>40.6</v>
      </c>
      <c r="D116" s="72">
        <v>53.7</v>
      </c>
      <c r="E116" s="72">
        <v>45.900000000000006</v>
      </c>
      <c r="F116" s="72">
        <v>37.9</v>
      </c>
      <c r="G116" s="72">
        <v>42.1</v>
      </c>
      <c r="H116" s="147"/>
      <c r="I116" s="134"/>
      <c r="J116" s="135"/>
    </row>
    <row r="117" spans="2:10">
      <c r="B117" s="83" t="s">
        <v>59</v>
      </c>
      <c r="C117" s="72">
        <v>3210.2</v>
      </c>
      <c r="D117" s="72">
        <v>3352.4</v>
      </c>
      <c r="E117" s="72">
        <v>3202</v>
      </c>
      <c r="F117" s="72">
        <v>3325.4</v>
      </c>
      <c r="G117" s="72">
        <v>3302.2</v>
      </c>
      <c r="H117" s="147"/>
      <c r="I117" s="134"/>
      <c r="J117" s="135"/>
    </row>
    <row r="118" spans="2:10" ht="18" customHeight="1">
      <c r="B118" s="83" t="s">
        <v>10</v>
      </c>
      <c r="C118" s="72">
        <v>413</v>
      </c>
      <c r="D118" s="72">
        <v>394</v>
      </c>
      <c r="E118" s="72">
        <v>407</v>
      </c>
      <c r="F118" s="72">
        <v>397</v>
      </c>
      <c r="G118" s="72">
        <v>408</v>
      </c>
      <c r="H118" s="147"/>
      <c r="I118" s="134"/>
      <c r="J118" s="135"/>
    </row>
    <row r="119" spans="2:10" ht="18" customHeight="1">
      <c r="B119" s="83" t="s">
        <v>11</v>
      </c>
      <c r="C119" s="72">
        <v>87</v>
      </c>
      <c r="D119" s="72">
        <v>73</v>
      </c>
      <c r="E119" s="72">
        <v>81</v>
      </c>
      <c r="F119" s="72">
        <v>81</v>
      </c>
      <c r="G119" s="72">
        <v>78</v>
      </c>
      <c r="H119" s="147"/>
      <c r="I119" s="134"/>
      <c r="J119" s="135"/>
    </row>
    <row r="120" spans="2:10">
      <c r="B120" s="83" t="s">
        <v>16</v>
      </c>
      <c r="C120" s="172">
        <v>0.66291999999999995</v>
      </c>
      <c r="D120" s="172">
        <v>0.67405000000000004</v>
      </c>
      <c r="E120" s="172">
        <v>0.66037999999999997</v>
      </c>
      <c r="F120" s="172">
        <v>0.68308000000000002</v>
      </c>
      <c r="G120" s="172">
        <v>0.64544999999999997</v>
      </c>
      <c r="H120" s="147"/>
      <c r="I120" s="134"/>
      <c r="J120" s="135"/>
    </row>
    <row r="121" spans="2:10" ht="18" customHeight="1">
      <c r="B121" s="83" t="s">
        <v>15</v>
      </c>
      <c r="C121" s="147">
        <v>21.611509274873526</v>
      </c>
      <c r="D121" s="147">
        <v>22.503953610964679</v>
      </c>
      <c r="E121" s="147">
        <v>22.108178559791465</v>
      </c>
      <c r="F121" s="147">
        <v>23.536491957544587</v>
      </c>
      <c r="G121" s="147">
        <v>22.804943578721119</v>
      </c>
      <c r="H121" s="147"/>
      <c r="I121" s="134"/>
      <c r="J121" s="135"/>
    </row>
    <row r="122" spans="2:10" ht="18" customHeight="1">
      <c r="B122" s="86" t="s">
        <v>89</v>
      </c>
      <c r="C122" s="171">
        <v>12221361</v>
      </c>
      <c r="D122" s="171">
        <v>14236679.15</v>
      </c>
      <c r="E122" s="171">
        <v>10425632.319999998</v>
      </c>
      <c r="F122" s="171">
        <v>12807869.400000002</v>
      </c>
      <c r="G122" s="131">
        <v>0</v>
      </c>
      <c r="H122" s="147"/>
      <c r="I122" s="134"/>
      <c r="J122" s="135"/>
    </row>
    <row r="123" spans="2:10" ht="18" customHeight="1">
      <c r="C123" s="134"/>
      <c r="D123" s="134"/>
      <c r="E123" s="132"/>
      <c r="F123" s="132"/>
      <c r="G123" s="132"/>
      <c r="H123" s="147"/>
      <c r="I123" s="134"/>
      <c r="J123" s="135"/>
    </row>
    <row r="124" spans="2:10">
      <c r="C124" s="134"/>
      <c r="D124" s="134"/>
      <c r="E124" s="134"/>
      <c r="F124" s="134"/>
      <c r="G124" s="134"/>
      <c r="H124" s="147"/>
      <c r="I124" s="134"/>
      <c r="J124" s="135"/>
    </row>
    <row r="125" spans="2:10">
      <c r="C125" s="134"/>
      <c r="D125" s="134"/>
      <c r="E125" s="134"/>
      <c r="F125" s="134"/>
      <c r="G125" s="134"/>
      <c r="H125" s="147"/>
      <c r="I125" s="134"/>
      <c r="J125" s="133"/>
    </row>
    <row r="126" spans="2:10" ht="18" customHeight="1">
      <c r="C126" s="134"/>
      <c r="D126" s="134"/>
      <c r="E126" s="134"/>
      <c r="F126" s="134"/>
      <c r="G126" s="134"/>
      <c r="H126" s="147"/>
      <c r="I126" s="134"/>
      <c r="J126" s="135"/>
    </row>
    <row r="127" spans="2:10" ht="18" customHeight="1">
      <c r="C127" s="134"/>
      <c r="D127" s="134"/>
      <c r="E127" s="134"/>
      <c r="F127" s="134"/>
      <c r="G127" s="134"/>
      <c r="H127" s="147"/>
      <c r="I127" s="134"/>
      <c r="J127" s="135"/>
    </row>
    <row r="128" spans="2:10">
      <c r="B128" s="83"/>
      <c r="C128" s="170"/>
      <c r="D128" s="170"/>
      <c r="E128" s="170"/>
      <c r="F128" s="170"/>
      <c r="G128" s="170"/>
      <c r="H128" s="147"/>
      <c r="I128" s="145"/>
      <c r="J128" s="135"/>
    </row>
    <row r="129" spans="2:10">
      <c r="B129" s="138" t="s">
        <v>7</v>
      </c>
      <c r="C129" s="138" t="s">
        <v>95</v>
      </c>
      <c r="D129" s="138" t="s">
        <v>93</v>
      </c>
      <c r="E129" s="138" t="s">
        <v>94</v>
      </c>
      <c r="F129" s="138" t="s">
        <v>96</v>
      </c>
      <c r="G129" s="138" t="s">
        <v>105</v>
      </c>
      <c r="H129" s="147"/>
      <c r="I129" s="134"/>
      <c r="J129" s="135"/>
    </row>
    <row r="130" spans="2:10">
      <c r="B130" s="83" t="s">
        <v>60</v>
      </c>
      <c r="C130" s="72">
        <v>5500</v>
      </c>
      <c r="D130" s="72">
        <v>5380.4</v>
      </c>
      <c r="E130" s="72">
        <v>5862.2</v>
      </c>
      <c r="F130" s="72">
        <v>7178.8</v>
      </c>
      <c r="G130" s="72">
        <v>7862.2</v>
      </c>
      <c r="H130" s="147"/>
      <c r="I130" s="134"/>
      <c r="J130" s="135"/>
    </row>
    <row r="131" spans="2:10">
      <c r="B131" s="83" t="s">
        <v>61</v>
      </c>
      <c r="C131" s="72">
        <v>6090.8</v>
      </c>
      <c r="D131" s="72">
        <v>6208.6</v>
      </c>
      <c r="E131" s="72">
        <v>6377</v>
      </c>
      <c r="F131" s="72">
        <v>6796</v>
      </c>
      <c r="G131" s="72">
        <v>8202.2000000000007</v>
      </c>
      <c r="H131" s="147"/>
      <c r="I131" s="134"/>
      <c r="J131" s="135"/>
    </row>
    <row r="132" spans="2:10" ht="18" customHeight="1">
      <c r="B132" s="83" t="s">
        <v>62</v>
      </c>
      <c r="C132" s="72">
        <v>6542.8</v>
      </c>
      <c r="D132" s="72">
        <v>6811.6</v>
      </c>
      <c r="E132" s="72">
        <v>6748.2</v>
      </c>
      <c r="F132" s="72">
        <v>6956.8</v>
      </c>
      <c r="G132" s="72">
        <v>7627.4</v>
      </c>
      <c r="H132" s="147"/>
      <c r="I132" s="134"/>
      <c r="J132" s="135"/>
    </row>
    <row r="133" spans="2:10" ht="18" customHeight="1">
      <c r="B133" s="83" t="s">
        <v>34</v>
      </c>
      <c r="C133" s="72">
        <v>0</v>
      </c>
      <c r="D133" s="72">
        <v>0</v>
      </c>
      <c r="E133" s="72">
        <v>0</v>
      </c>
      <c r="F133" s="72">
        <v>0</v>
      </c>
      <c r="G133" s="130">
        <v>0</v>
      </c>
      <c r="H133" s="147"/>
      <c r="I133" s="134"/>
      <c r="J133" s="135"/>
    </row>
    <row r="134" spans="2:10">
      <c r="B134" s="83" t="s">
        <v>97</v>
      </c>
      <c r="C134" s="72">
        <v>73.3</v>
      </c>
      <c r="D134" s="72">
        <v>59.7</v>
      </c>
      <c r="E134" s="72">
        <v>72.8</v>
      </c>
      <c r="F134" s="72">
        <v>50.2</v>
      </c>
      <c r="G134" s="72">
        <v>49.2</v>
      </c>
      <c r="H134" s="147"/>
      <c r="I134" s="134"/>
      <c r="J134" s="135"/>
    </row>
    <row r="135" spans="2:10">
      <c r="B135" s="83" t="s">
        <v>59</v>
      </c>
      <c r="C135" s="72">
        <v>7718.4</v>
      </c>
      <c r="D135" s="72">
        <v>7869</v>
      </c>
      <c r="E135" s="72">
        <v>8121.6</v>
      </c>
      <c r="F135" s="72">
        <v>8352.7999999999993</v>
      </c>
      <c r="G135" s="72">
        <v>8926.2000000000007</v>
      </c>
      <c r="H135" s="147"/>
      <c r="I135" s="134"/>
      <c r="J135" s="135"/>
    </row>
    <row r="136" spans="2:10" ht="18" customHeight="1">
      <c r="B136" s="83" t="s">
        <v>10</v>
      </c>
      <c r="C136" s="72">
        <v>1611</v>
      </c>
      <c r="D136" s="72">
        <v>1568</v>
      </c>
      <c r="E136" s="72">
        <v>1752</v>
      </c>
      <c r="F136" s="72">
        <v>1870</v>
      </c>
      <c r="G136" s="72">
        <v>1881</v>
      </c>
      <c r="H136" s="147"/>
      <c r="I136" s="134"/>
      <c r="J136" s="135"/>
    </row>
    <row r="137" spans="2:10">
      <c r="B137" s="83" t="s">
        <v>11</v>
      </c>
      <c r="C137" s="72">
        <v>620</v>
      </c>
      <c r="D137" s="72">
        <v>609</v>
      </c>
      <c r="E137" s="72">
        <v>603</v>
      </c>
      <c r="F137" s="72">
        <v>633</v>
      </c>
      <c r="G137" s="72">
        <v>643</v>
      </c>
      <c r="H137" s="147"/>
      <c r="I137" s="134"/>
      <c r="J137" s="135"/>
    </row>
    <row r="138" spans="2:10" ht="18" customHeight="1">
      <c r="B138" s="83" t="s">
        <v>16</v>
      </c>
      <c r="C138" s="172">
        <v>0.80408999999999997</v>
      </c>
      <c r="D138" s="172">
        <v>0.82340000000000002</v>
      </c>
      <c r="E138" s="172">
        <v>0.81355999999999995</v>
      </c>
      <c r="F138" s="172">
        <v>0.82159000000000004</v>
      </c>
      <c r="G138" s="172">
        <v>0.82252999999999998</v>
      </c>
      <c r="H138" s="147"/>
      <c r="I138" s="134"/>
      <c r="J138" s="135"/>
    </row>
    <row r="139" spans="2:10" ht="18" customHeight="1">
      <c r="B139" s="83" t="s">
        <v>15</v>
      </c>
      <c r="C139" s="147">
        <v>23.347003873319665</v>
      </c>
      <c r="D139" s="147">
        <v>22.840884219741739</v>
      </c>
      <c r="E139" s="147">
        <v>22.693151147098515</v>
      </c>
      <c r="F139" s="147">
        <v>21.638720695544169</v>
      </c>
      <c r="G139" s="147">
        <v>21.600500715307582</v>
      </c>
      <c r="H139" s="147"/>
      <c r="I139" s="134"/>
      <c r="J139" s="135"/>
    </row>
    <row r="140" spans="2:10" ht="18" customHeight="1">
      <c r="B140" s="86" t="s">
        <v>89</v>
      </c>
      <c r="C140" s="171">
        <v>237104544</v>
      </c>
      <c r="D140" s="171">
        <v>238215278</v>
      </c>
      <c r="E140" s="171">
        <v>237809871.72999996</v>
      </c>
      <c r="F140" s="171">
        <v>249801003.95999995</v>
      </c>
      <c r="G140" s="131">
        <v>0</v>
      </c>
      <c r="H140" s="147"/>
      <c r="I140" s="134"/>
      <c r="J140" s="135"/>
    </row>
    <row r="141" spans="2:10">
      <c r="C141" s="134"/>
      <c r="D141" s="134"/>
      <c r="E141" s="132"/>
      <c r="F141" s="132"/>
      <c r="G141" s="132"/>
      <c r="H141" s="147"/>
      <c r="I141" s="134"/>
      <c r="J141" s="135"/>
    </row>
    <row r="142" spans="2:10">
      <c r="H142" s="147"/>
      <c r="I142" s="134"/>
      <c r="J142" s="135"/>
    </row>
    <row r="143" spans="2:10">
      <c r="H143" s="147"/>
      <c r="I143" s="134"/>
      <c r="J143" s="133"/>
    </row>
    <row r="144" spans="2:10" ht="18" customHeight="1">
      <c r="H144" s="147"/>
      <c r="I144" s="134"/>
      <c r="J144" s="135"/>
    </row>
    <row r="145" spans="2:10">
      <c r="H145" s="147"/>
      <c r="I145" s="134"/>
      <c r="J145" s="135"/>
    </row>
    <row r="146" spans="2:10" ht="18" customHeight="1">
      <c r="B146" s="83"/>
      <c r="C146" s="170"/>
      <c r="D146" s="170"/>
      <c r="E146" s="170"/>
      <c r="F146" s="170"/>
      <c r="G146" s="170"/>
      <c r="H146" s="147"/>
      <c r="I146" s="145"/>
      <c r="J146" s="135"/>
    </row>
    <row r="147" spans="2:10">
      <c r="B147" s="138" t="s">
        <v>0</v>
      </c>
      <c r="C147" s="138" t="s">
        <v>95</v>
      </c>
      <c r="D147" s="138" t="s">
        <v>93</v>
      </c>
      <c r="E147" s="138" t="s">
        <v>94</v>
      </c>
      <c r="F147" s="138" t="s">
        <v>96</v>
      </c>
      <c r="G147" s="138" t="s">
        <v>105</v>
      </c>
      <c r="H147" s="147"/>
      <c r="I147" s="134"/>
      <c r="J147" s="135"/>
    </row>
    <row r="148" spans="2:10">
      <c r="B148" s="83" t="s">
        <v>60</v>
      </c>
      <c r="C148" s="72">
        <v>1460.2</v>
      </c>
      <c r="D148" s="72">
        <v>1288.5999999999999</v>
      </c>
      <c r="E148" s="72">
        <v>1138.8</v>
      </c>
      <c r="F148" s="72">
        <v>1272.8</v>
      </c>
      <c r="G148" s="72">
        <v>1461.2</v>
      </c>
      <c r="H148" s="147"/>
      <c r="I148" s="134"/>
      <c r="J148" s="135"/>
    </row>
    <row r="149" spans="2:10">
      <c r="B149" s="83" t="s">
        <v>61</v>
      </c>
      <c r="C149" s="72">
        <v>1408.6</v>
      </c>
      <c r="D149" s="72">
        <v>1365.8</v>
      </c>
      <c r="E149" s="72">
        <v>1204.2</v>
      </c>
      <c r="F149" s="72">
        <v>1162.2</v>
      </c>
      <c r="G149" s="72">
        <v>1294.8</v>
      </c>
      <c r="H149" s="147"/>
      <c r="I149" s="134"/>
      <c r="J149" s="135"/>
    </row>
    <row r="150" spans="2:10" ht="18" customHeight="1">
      <c r="B150" s="83" t="s">
        <v>62</v>
      </c>
      <c r="C150" s="72">
        <v>1591.6</v>
      </c>
      <c r="D150" s="72">
        <v>1497</v>
      </c>
      <c r="E150" s="72">
        <v>1447.6</v>
      </c>
      <c r="F150" s="72">
        <v>1421</v>
      </c>
      <c r="G150" s="72">
        <v>1381.6</v>
      </c>
      <c r="H150" s="147"/>
      <c r="I150" s="134"/>
      <c r="J150" s="135"/>
    </row>
    <row r="151" spans="2:10">
      <c r="B151" s="83" t="s">
        <v>34</v>
      </c>
      <c r="C151" s="72">
        <v>0</v>
      </c>
      <c r="D151" s="72">
        <v>0</v>
      </c>
      <c r="E151" s="72">
        <v>0</v>
      </c>
      <c r="F151" s="72">
        <v>0</v>
      </c>
      <c r="G151" s="130">
        <v>0</v>
      </c>
      <c r="H151" s="147"/>
      <c r="I151" s="134" t="s">
        <v>13</v>
      </c>
      <c r="J151" s="135"/>
    </row>
    <row r="152" spans="2:10" ht="18" customHeight="1">
      <c r="B152" s="83" t="s">
        <v>97</v>
      </c>
      <c r="C152" s="72">
        <v>15.8</v>
      </c>
      <c r="D152" s="72">
        <v>22.5</v>
      </c>
      <c r="E152" s="72">
        <v>18.8</v>
      </c>
      <c r="F152" s="72">
        <v>15.8</v>
      </c>
      <c r="G152" s="72">
        <v>18.3</v>
      </c>
      <c r="H152" s="147"/>
      <c r="I152" s="134"/>
      <c r="J152" s="135"/>
    </row>
    <row r="153" spans="2:10" ht="18" customHeight="1">
      <c r="B153" s="83" t="s">
        <v>59</v>
      </c>
      <c r="C153" s="72">
        <v>1837.4</v>
      </c>
      <c r="D153" s="72">
        <v>1791.6</v>
      </c>
      <c r="E153" s="72">
        <v>1770.4</v>
      </c>
      <c r="F153" s="72">
        <v>1732.6</v>
      </c>
      <c r="G153" s="72">
        <v>1663.8000000000002</v>
      </c>
      <c r="H153" s="147"/>
      <c r="I153" s="134"/>
      <c r="J153" s="135"/>
    </row>
    <row r="154" spans="2:10">
      <c r="B154" s="83" t="s">
        <v>10</v>
      </c>
      <c r="C154" s="72">
        <v>116</v>
      </c>
      <c r="D154" s="72">
        <v>231</v>
      </c>
      <c r="E154" s="72">
        <v>315</v>
      </c>
      <c r="F154" s="72">
        <v>275</v>
      </c>
      <c r="G154" s="72">
        <v>276</v>
      </c>
      <c r="H154" s="147"/>
      <c r="I154" s="134"/>
      <c r="J154" s="135"/>
    </row>
    <row r="155" spans="2:10" ht="18" customHeight="1">
      <c r="B155" s="83" t="s">
        <v>11</v>
      </c>
      <c r="C155" s="72">
        <v>0</v>
      </c>
      <c r="D155" s="72">
        <v>0</v>
      </c>
      <c r="E155" s="72">
        <v>0</v>
      </c>
      <c r="F155" s="72">
        <v>0</v>
      </c>
      <c r="G155" s="72">
        <v>0</v>
      </c>
      <c r="H155" s="147"/>
      <c r="I155" s="134"/>
      <c r="J155" s="135"/>
    </row>
    <row r="156" spans="2:10" ht="18" customHeight="1">
      <c r="B156" s="83" t="s">
        <v>16</v>
      </c>
      <c r="C156" s="172">
        <v>0.62563999999999997</v>
      </c>
      <c r="D156" s="172">
        <v>0.59841999999999995</v>
      </c>
      <c r="E156" s="172">
        <v>0.62165000000000004</v>
      </c>
      <c r="F156" s="172">
        <v>0.60994000000000004</v>
      </c>
      <c r="G156" s="172">
        <v>0.60963000000000001</v>
      </c>
      <c r="H156" s="147"/>
      <c r="I156" s="134"/>
      <c r="J156" s="135"/>
    </row>
    <row r="157" spans="2:10">
      <c r="B157" s="83" t="s">
        <v>15</v>
      </c>
      <c r="C157" s="147">
        <v>21.611430839452272</v>
      </c>
      <c r="D157" s="147">
        <v>21.486596263200649</v>
      </c>
      <c r="E157" s="147">
        <v>23.073516386182462</v>
      </c>
      <c r="F157" s="147">
        <v>22.818791946308725</v>
      </c>
      <c r="G157" s="147">
        <v>21.917201682532657</v>
      </c>
      <c r="H157" s="147"/>
      <c r="I157" s="134"/>
      <c r="J157" s="135"/>
    </row>
    <row r="158" spans="2:10" ht="18" customHeight="1">
      <c r="B158" s="86" t="s">
        <v>89</v>
      </c>
      <c r="C158" s="171">
        <v>3785626</v>
      </c>
      <c r="D158" s="171">
        <v>4062844</v>
      </c>
      <c r="E158" s="171">
        <v>2257758.98</v>
      </c>
      <c r="F158" s="171">
        <v>2432215.04</v>
      </c>
      <c r="G158" s="131">
        <v>0</v>
      </c>
      <c r="H158" s="147"/>
      <c r="I158" s="134"/>
      <c r="J158" s="135"/>
    </row>
    <row r="159" spans="2:10">
      <c r="E159" s="132"/>
      <c r="F159" s="132"/>
      <c r="G159" s="132"/>
      <c r="H159" s="147"/>
      <c r="I159" s="134"/>
      <c r="J159" s="135"/>
    </row>
    <row r="160" spans="2:10" ht="18" customHeight="1">
      <c r="H160" s="147"/>
      <c r="I160" s="134"/>
      <c r="J160" s="135"/>
    </row>
    <row r="161" spans="2:10">
      <c r="H161" s="147"/>
      <c r="I161" s="134"/>
      <c r="J161" s="133"/>
    </row>
    <row r="162" spans="2:10">
      <c r="H162" s="147"/>
      <c r="I162" s="134"/>
      <c r="J162" s="135"/>
    </row>
    <row r="163" spans="2:10" ht="18" customHeight="1">
      <c r="H163" s="147"/>
      <c r="I163" s="143"/>
      <c r="J163" s="135"/>
    </row>
    <row r="164" spans="2:10">
      <c r="B164" s="83"/>
      <c r="C164" s="170"/>
      <c r="D164" s="170"/>
      <c r="E164" s="170"/>
      <c r="F164" s="170"/>
      <c r="G164" s="170"/>
      <c r="H164" s="147"/>
      <c r="I164" s="305"/>
      <c r="J164" s="135"/>
    </row>
    <row r="165" spans="2:10">
      <c r="B165" s="138" t="s">
        <v>44</v>
      </c>
      <c r="C165" s="138" t="s">
        <v>95</v>
      </c>
      <c r="D165" s="138" t="s">
        <v>93</v>
      </c>
      <c r="E165" s="138" t="s">
        <v>94</v>
      </c>
      <c r="F165" s="138" t="s">
        <v>96</v>
      </c>
      <c r="G165" s="138" t="s">
        <v>105</v>
      </c>
      <c r="H165" s="147"/>
      <c r="I165" s="305"/>
      <c r="J165" s="135"/>
    </row>
    <row r="166" spans="2:10" ht="18" customHeight="1">
      <c r="B166" s="83" t="s">
        <v>60</v>
      </c>
      <c r="C166" s="72">
        <v>25137.000000000004</v>
      </c>
      <c r="D166" s="72">
        <v>22132.999999999996</v>
      </c>
      <c r="E166" s="72">
        <v>22619.399999999998</v>
      </c>
      <c r="F166" s="72">
        <v>25981.199999999997</v>
      </c>
      <c r="G166" s="72">
        <v>27359.600000000002</v>
      </c>
      <c r="H166" s="147"/>
      <c r="I166" s="84"/>
      <c r="J166" s="135"/>
    </row>
    <row r="167" spans="2:10" ht="18" customHeight="1">
      <c r="B167" s="83" t="s">
        <v>61</v>
      </c>
      <c r="C167" s="72">
        <v>26985.999999999996</v>
      </c>
      <c r="D167" s="72">
        <v>25778.600000000002</v>
      </c>
      <c r="E167" s="72">
        <v>24176.2</v>
      </c>
      <c r="F167" s="72">
        <v>24532</v>
      </c>
      <c r="G167" s="72">
        <v>28341.8</v>
      </c>
      <c r="H167" s="147"/>
      <c r="I167" s="84"/>
    </row>
    <row r="168" spans="2:10">
      <c r="B168" s="83" t="s">
        <v>62</v>
      </c>
      <c r="C168" s="72">
        <v>31247.200000000001</v>
      </c>
      <c r="D168" s="72">
        <v>31686.6</v>
      </c>
      <c r="E168" s="72">
        <v>29893.8</v>
      </c>
      <c r="F168" s="72">
        <v>29152.2</v>
      </c>
      <c r="G168" s="72">
        <v>29617.4</v>
      </c>
      <c r="H168" s="147"/>
      <c r="I168" s="84"/>
    </row>
    <row r="169" spans="2:10">
      <c r="B169" s="83" t="s">
        <v>34</v>
      </c>
      <c r="C169" s="72">
        <v>618</v>
      </c>
      <c r="D169" s="72">
        <v>918</v>
      </c>
      <c r="E169" s="72">
        <v>354.4</v>
      </c>
      <c r="F169" s="72">
        <v>704.4</v>
      </c>
      <c r="G169" s="130"/>
      <c r="H169" s="147"/>
      <c r="I169" s="84"/>
    </row>
    <row r="170" spans="2:10" ht="18" customHeight="1">
      <c r="B170" s="83" t="s">
        <v>97</v>
      </c>
      <c r="C170" s="72">
        <v>615.49999999999989</v>
      </c>
      <c r="D170" s="72">
        <v>614.00000000000011</v>
      </c>
      <c r="E170" s="72">
        <v>576.79999999999995</v>
      </c>
      <c r="F170" s="72">
        <v>439.5</v>
      </c>
      <c r="G170" s="72">
        <v>404.4</v>
      </c>
      <c r="H170" s="147"/>
    </row>
    <row r="171" spans="2:10">
      <c r="B171" s="83" t="s">
        <v>59</v>
      </c>
      <c r="C171" s="72">
        <v>37104.199999999997</v>
      </c>
      <c r="D171" s="72">
        <v>37199.4</v>
      </c>
      <c r="E171" s="72">
        <v>36314.800000000003</v>
      </c>
      <c r="F171" s="72">
        <v>35743.599999999999</v>
      </c>
      <c r="G171" s="72">
        <v>35627.4</v>
      </c>
      <c r="H171" s="147"/>
      <c r="I171" s="84"/>
    </row>
    <row r="172" spans="2:10" ht="18" customHeight="1">
      <c r="B172" s="83" t="s">
        <v>10</v>
      </c>
      <c r="C172" s="72">
        <v>5790</v>
      </c>
      <c r="D172" s="72">
        <v>5886</v>
      </c>
      <c r="E172" s="72">
        <v>6388</v>
      </c>
      <c r="F172" s="72">
        <v>7000</v>
      </c>
      <c r="G172" s="72">
        <v>7067</v>
      </c>
      <c r="H172" s="147"/>
      <c r="I172" s="84"/>
    </row>
    <row r="173" spans="2:10" ht="18" customHeight="1">
      <c r="B173" s="83" t="s">
        <v>11</v>
      </c>
      <c r="C173" s="72">
        <v>1320</v>
      </c>
      <c r="D173" s="72">
        <v>1215</v>
      </c>
      <c r="E173" s="72">
        <v>1288</v>
      </c>
      <c r="F173" s="72">
        <v>1297</v>
      </c>
      <c r="G173" s="72">
        <v>1335</v>
      </c>
      <c r="H173" s="147"/>
      <c r="I173" s="84"/>
    </row>
    <row r="174" spans="2:10">
      <c r="B174" s="83" t="s">
        <v>16</v>
      </c>
      <c r="C174" s="172">
        <v>0.62968664647166905</v>
      </c>
      <c r="D174" s="172">
        <v>0.63822363203806498</v>
      </c>
      <c r="E174" s="172">
        <v>0.63331004192453599</v>
      </c>
      <c r="F174" s="172">
        <v>0.629051795145114</v>
      </c>
      <c r="G174" s="172">
        <v>0.63818366458726195</v>
      </c>
      <c r="H174" s="147"/>
      <c r="I174" s="84"/>
    </row>
    <row r="175" spans="2:10">
      <c r="B175" s="83" t="s">
        <v>15</v>
      </c>
      <c r="C175" s="147">
        <v>23.5807793165615</v>
      </c>
      <c r="D175" s="147">
        <v>23.948924925420894</v>
      </c>
      <c r="E175" s="147">
        <v>24.105634397702314</v>
      </c>
      <c r="F175" s="147">
        <v>22.995092542104342</v>
      </c>
      <c r="G175" s="147">
        <v>22.834215399560822</v>
      </c>
      <c r="H175" s="147"/>
      <c r="I175" s="84"/>
    </row>
    <row r="176" spans="2:10">
      <c r="B176" s="86" t="s">
        <v>89</v>
      </c>
      <c r="C176" s="171">
        <v>411139578</v>
      </c>
      <c r="D176" s="171">
        <v>426056030.14999998</v>
      </c>
      <c r="E176" s="171">
        <v>418010163.02999997</v>
      </c>
      <c r="F176" s="171">
        <v>463791948.39999998</v>
      </c>
      <c r="G176" s="131"/>
      <c r="H176" s="147"/>
      <c r="I176" s="84"/>
    </row>
    <row r="177" spans="2:9" ht="18" customHeight="1">
      <c r="C177" s="132"/>
      <c r="D177" s="132"/>
      <c r="H177" s="147"/>
    </row>
    <row r="178" spans="2:9" ht="18" customHeight="1">
      <c r="B178" s="83"/>
      <c r="C178" s="147"/>
      <c r="D178" s="147"/>
      <c r="E178" s="147"/>
      <c r="F178" s="147"/>
      <c r="G178" s="147"/>
      <c r="I178" s="84"/>
    </row>
    <row r="179" spans="2:9" ht="18" customHeight="1">
      <c r="C179" s="152"/>
      <c r="D179" s="152"/>
      <c r="I179" s="84"/>
    </row>
    <row r="180" spans="2:9">
      <c r="C180" s="152"/>
      <c r="D180" s="152"/>
      <c r="I180" s="84"/>
    </row>
    <row r="181" spans="2:9">
      <c r="C181" s="152"/>
      <c r="D181" s="152"/>
      <c r="I181" s="305"/>
    </row>
    <row r="182" spans="2:9">
      <c r="I182" s="305"/>
    </row>
    <row r="183" spans="2:9">
      <c r="I183" s="84"/>
    </row>
    <row r="184" spans="2:9" ht="18" customHeight="1">
      <c r="I184" s="84"/>
    </row>
    <row r="185" spans="2:9">
      <c r="I185" s="84"/>
    </row>
    <row r="186" spans="2:9" ht="18" customHeight="1">
      <c r="I186" s="84"/>
    </row>
    <row r="187" spans="2:9">
      <c r="I187" s="84"/>
    </row>
    <row r="188" spans="2:9">
      <c r="I188" s="84"/>
    </row>
    <row r="189" spans="2:9">
      <c r="I189" s="84"/>
    </row>
    <row r="190" spans="2:9" ht="18" customHeight="1">
      <c r="I190" s="84"/>
    </row>
    <row r="191" spans="2:9">
      <c r="I191" s="84"/>
    </row>
    <row r="192" spans="2:9" ht="18" customHeight="1">
      <c r="I192" s="84"/>
    </row>
    <row r="193" spans="3:9" ht="18" customHeight="1"/>
    <row r="194" spans="3:9">
      <c r="I194" s="305"/>
    </row>
    <row r="195" spans="3:9">
      <c r="C195" s="173"/>
      <c r="I195" s="305"/>
    </row>
    <row r="196" spans="3:9" ht="18" customHeight="1">
      <c r="C196" s="155"/>
      <c r="I196" s="84"/>
    </row>
    <row r="197" spans="3:9">
      <c r="C197" s="155"/>
      <c r="I197" s="84"/>
    </row>
    <row r="198" spans="3:9" ht="18" customHeight="1">
      <c r="C198" s="155"/>
      <c r="I198" s="84"/>
    </row>
    <row r="199" spans="3:9">
      <c r="C199" s="155"/>
      <c r="I199" s="84"/>
    </row>
    <row r="200" spans="3:9" ht="18" customHeight="1">
      <c r="C200" s="155"/>
      <c r="I200" s="84"/>
    </row>
    <row r="201" spans="3:9">
      <c r="C201" s="155"/>
      <c r="I201" s="84"/>
    </row>
    <row r="202" spans="3:9" ht="18" customHeight="1">
      <c r="C202" s="155"/>
      <c r="I202" s="84"/>
    </row>
    <row r="203" spans="3:9">
      <c r="C203" s="155"/>
      <c r="I203" s="84"/>
    </row>
    <row r="204" spans="3:9">
      <c r="C204" s="155"/>
      <c r="I204" s="84"/>
    </row>
    <row r="205" spans="3:9">
      <c r="C205" s="155"/>
      <c r="I205" s="84"/>
    </row>
    <row r="208" spans="3:9">
      <c r="C208" s="174"/>
    </row>
    <row r="213" ht="18" customHeight="1"/>
    <row r="219" ht="18" customHeight="1"/>
    <row r="221" ht="18" customHeight="1"/>
    <row r="225" ht="18" customHeight="1"/>
    <row r="230" ht="18" customHeight="1"/>
  </sheetData>
  <sheetProtection algorithmName="SHA-512" hashValue="UerVK/w6oRlBE7XnMtY2HPfJpVBfM1o1MSEDpv7Jyruyi7SE+cUgU6hQoH+2i/Jdpb0C5A0VZrQrOYF3QzTQYQ==" saltValue="f2fROufjTPr/mapZX1IOOg==" spinCount="100000" sheet="1" objects="1" scenarios="1" selectLockedCells="1" selectUnlockedCells="1"/>
  <mergeCells count="4">
    <mergeCell ref="B2:F2"/>
    <mergeCell ref="I194:I195"/>
    <mergeCell ref="I181:I182"/>
    <mergeCell ref="I164:I165"/>
  </mergeCells>
  <phoneticPr fontId="42" type="noConversion"/>
  <pageMargins left="0.7" right="0.7" top="0.75" bottom="0.75" header="0.3" footer="0.3"/>
  <pageSetup scale="16" orientation="landscape" r:id="rId1"/>
  <rowBreaks count="1" manualBreakCount="1">
    <brk id="108" min="1"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theme="8" tint="0.59999389629810485"/>
  </sheetPr>
  <dimension ref="A2:AA337"/>
  <sheetViews>
    <sheetView view="pageBreakPreview" zoomScale="80" zoomScaleNormal="100" zoomScaleSheetLayoutView="80" workbookViewId="0"/>
  </sheetViews>
  <sheetFormatPr defaultColWidth="9.140625" defaultRowHeight="18"/>
  <cols>
    <col min="1" max="1" width="11.42578125" style="2" customWidth="1"/>
    <col min="2" max="2" width="59.7109375" style="3" bestFit="1" customWidth="1"/>
    <col min="3" max="3" width="18.140625" style="2" bestFit="1" customWidth="1"/>
    <col min="4" max="4" width="16.140625" style="2" bestFit="1" customWidth="1"/>
    <col min="5" max="5" width="17.5703125" style="2" bestFit="1" customWidth="1"/>
    <col min="6" max="6" width="16.5703125" style="2" bestFit="1" customWidth="1"/>
    <col min="7" max="9" width="17.5703125" style="2" bestFit="1" customWidth="1"/>
    <col min="10" max="10" width="17" style="2" bestFit="1" customWidth="1"/>
    <col min="11" max="11" width="17.5703125" style="2" bestFit="1" customWidth="1"/>
    <col min="12" max="12" width="17" style="2" bestFit="1" customWidth="1"/>
    <col min="13" max="14" width="17.5703125" style="2" bestFit="1" customWidth="1"/>
    <col min="15" max="16" width="17" style="2" bestFit="1" customWidth="1"/>
    <col min="17" max="17" width="41.140625" style="2" bestFit="1" customWidth="1"/>
    <col min="18" max="18" width="10.85546875" style="2" bestFit="1" customWidth="1"/>
    <col min="19" max="19" width="11.28515625" style="2" bestFit="1" customWidth="1"/>
    <col min="20" max="20" width="9.42578125" style="2" bestFit="1" customWidth="1"/>
    <col min="21" max="21" width="9" style="2" bestFit="1" customWidth="1"/>
    <col min="22" max="22" width="9.85546875" style="2" bestFit="1" customWidth="1"/>
    <col min="23" max="23" width="11.28515625" style="2" bestFit="1" customWidth="1"/>
    <col min="24" max="24" width="11.140625" style="2" bestFit="1" customWidth="1"/>
    <col min="25" max="26" width="9.42578125" style="2" bestFit="1" customWidth="1"/>
    <col min="27" max="28" width="9.140625" style="2"/>
    <col min="29" max="29" width="9.7109375" style="2" bestFit="1" customWidth="1"/>
    <col min="30" max="16384" width="9.140625" style="2"/>
  </cols>
  <sheetData>
    <row r="2" spans="2:16" ht="31.5">
      <c r="B2" s="308" t="s">
        <v>120</v>
      </c>
      <c r="C2" s="309"/>
      <c r="D2" s="309"/>
      <c r="E2" s="309"/>
      <c r="F2" s="309"/>
      <c r="G2" s="309"/>
      <c r="H2" s="309"/>
      <c r="I2" s="309"/>
      <c r="J2" s="309"/>
      <c r="K2" s="309"/>
      <c r="L2" s="309"/>
      <c r="M2" s="309"/>
      <c r="N2" s="309"/>
      <c r="O2" s="310"/>
    </row>
    <row r="5" spans="2:16">
      <c r="B5" s="5" t="s">
        <v>63</v>
      </c>
      <c r="C5" s="6" t="s">
        <v>18</v>
      </c>
      <c r="D5" s="6" t="s">
        <v>19</v>
      </c>
      <c r="E5" s="6" t="s">
        <v>20</v>
      </c>
      <c r="F5" s="6" t="s">
        <v>21</v>
      </c>
      <c r="G5" s="6" t="s">
        <v>22</v>
      </c>
      <c r="H5" s="6" t="s">
        <v>23</v>
      </c>
      <c r="I5" s="6" t="s">
        <v>24</v>
      </c>
      <c r="J5" s="6" t="s">
        <v>25</v>
      </c>
      <c r="K5" s="6" t="s">
        <v>26</v>
      </c>
      <c r="L5" s="6" t="s">
        <v>27</v>
      </c>
      <c r="M5" s="6" t="s">
        <v>28</v>
      </c>
      <c r="N5" s="6" t="s">
        <v>29</v>
      </c>
      <c r="O5" s="6" t="s">
        <v>30</v>
      </c>
    </row>
    <row r="6" spans="2:16">
      <c r="B6" s="85" t="s">
        <v>31</v>
      </c>
      <c r="C6" s="224">
        <v>2738.4</v>
      </c>
      <c r="D6" s="224">
        <v>1514.1333333333332</v>
      </c>
      <c r="E6" s="224">
        <v>2460.7333333333331</v>
      </c>
      <c r="F6" s="224">
        <v>1252.2</v>
      </c>
      <c r="G6" s="224">
        <v>1681.8</v>
      </c>
      <c r="H6" s="224">
        <v>3037.0666666666671</v>
      </c>
      <c r="I6" s="224">
        <v>2658.6</v>
      </c>
      <c r="J6" s="224">
        <v>2389.0666666666666</v>
      </c>
      <c r="K6" s="224">
        <v>3712.7999999999997</v>
      </c>
      <c r="L6" s="224">
        <v>2213.5333333333333</v>
      </c>
      <c r="M6" s="224">
        <v>2510.4666666666667</v>
      </c>
      <c r="N6" s="224">
        <v>3178.0666666666671</v>
      </c>
      <c r="O6" s="224">
        <v>2576.6666666666665</v>
      </c>
    </row>
    <row r="7" spans="2:16">
      <c r="B7" s="83" t="s">
        <v>8</v>
      </c>
      <c r="C7" s="224">
        <v>2229.1333333333332</v>
      </c>
      <c r="D7" s="224">
        <v>1096.7333333333333</v>
      </c>
      <c r="E7" s="224">
        <v>2053.0666666666666</v>
      </c>
      <c r="F7" s="224">
        <v>983.4666666666667</v>
      </c>
      <c r="G7" s="224">
        <v>1336.6666666666667</v>
      </c>
      <c r="H7" s="224">
        <v>2391.1333333333332</v>
      </c>
      <c r="I7" s="224">
        <v>2192.1333333333332</v>
      </c>
      <c r="J7" s="224">
        <v>1904.5333333333335</v>
      </c>
      <c r="K7" s="224">
        <v>3435.9333333333329</v>
      </c>
      <c r="L7" s="224">
        <v>1802.6666666666667</v>
      </c>
      <c r="M7" s="224">
        <v>2266.1333333333337</v>
      </c>
      <c r="N7" s="224">
        <v>2503.2000000000003</v>
      </c>
      <c r="O7" s="224">
        <v>1885.8666666666668</v>
      </c>
    </row>
    <row r="8" spans="2:16">
      <c r="B8" s="83" t="s">
        <v>32</v>
      </c>
      <c r="C8" s="141">
        <v>2072.1333333333332</v>
      </c>
      <c r="D8" s="141">
        <v>936.53333333333342</v>
      </c>
      <c r="E8" s="141">
        <v>1868.9333333333336</v>
      </c>
      <c r="F8" s="141">
        <v>893.4666666666667</v>
      </c>
      <c r="G8" s="141">
        <v>1193.0666666666668</v>
      </c>
      <c r="H8" s="141">
        <v>2125.4666666666667</v>
      </c>
      <c r="I8" s="141">
        <v>2082.2666666666664</v>
      </c>
      <c r="J8" s="141">
        <v>1704.5333333333335</v>
      </c>
      <c r="K8" s="141">
        <v>2857.2000000000003</v>
      </c>
      <c r="L8" s="141">
        <v>1599.0666666666668</v>
      </c>
      <c r="M8" s="141">
        <v>2164.7999999999997</v>
      </c>
      <c r="N8" s="141">
        <v>2336.5333333333333</v>
      </c>
      <c r="O8" s="141">
        <v>1674.6666666666667</v>
      </c>
    </row>
    <row r="9" spans="2:16">
      <c r="B9" s="83" t="s">
        <v>34</v>
      </c>
      <c r="C9" s="141">
        <v>2087.9666666666667</v>
      </c>
      <c r="D9" s="141">
        <v>868.7</v>
      </c>
      <c r="E9" s="141">
        <v>1598.5333333333333</v>
      </c>
      <c r="F9" s="141">
        <v>744.16666666666674</v>
      </c>
      <c r="G9" s="141">
        <v>1043.6333333333334</v>
      </c>
      <c r="H9" s="141">
        <v>1810.2333333333333</v>
      </c>
      <c r="I9" s="141">
        <v>1812.9666666666669</v>
      </c>
      <c r="J9" s="141">
        <v>1625.6000000000001</v>
      </c>
      <c r="K9" s="141">
        <v>2600.0666666666671</v>
      </c>
      <c r="L9" s="141">
        <v>1594.7333333333333</v>
      </c>
      <c r="M9" s="141">
        <v>1751.2</v>
      </c>
      <c r="N9" s="141">
        <v>2208.3999999999996</v>
      </c>
      <c r="O9" s="141">
        <v>1719.1333333333334</v>
      </c>
      <c r="P9" s="11"/>
    </row>
    <row r="10" spans="2:16">
      <c r="B10" s="83" t="s">
        <v>35</v>
      </c>
      <c r="C10" s="141">
        <v>197</v>
      </c>
      <c r="D10" s="141">
        <v>77.066666666666677</v>
      </c>
      <c r="E10" s="141">
        <v>72.066666666666663</v>
      </c>
      <c r="F10" s="141">
        <v>47.266666666666673</v>
      </c>
      <c r="G10" s="141">
        <v>74.600000000000009</v>
      </c>
      <c r="H10" s="141">
        <v>13.333333333333334</v>
      </c>
      <c r="I10" s="141">
        <v>311.39999999999998</v>
      </c>
      <c r="J10" s="141">
        <v>361.5333333333333</v>
      </c>
      <c r="K10" s="141">
        <v>34.133333333333333</v>
      </c>
      <c r="L10" s="141">
        <v>174</v>
      </c>
      <c r="M10" s="141">
        <v>55.266666666666673</v>
      </c>
      <c r="N10" s="141">
        <v>314.13333333333338</v>
      </c>
      <c r="O10" s="141">
        <v>137.73333333333335</v>
      </c>
      <c r="P10" s="11"/>
    </row>
    <row r="11" spans="2:16">
      <c r="B11" s="83" t="s">
        <v>36</v>
      </c>
      <c r="C11" s="141">
        <v>358.33333333333331</v>
      </c>
      <c r="D11" s="141">
        <v>648.93333333333328</v>
      </c>
      <c r="E11" s="141">
        <v>205.79999999999998</v>
      </c>
      <c r="F11" s="141">
        <v>358.66666666666669</v>
      </c>
      <c r="G11" s="141">
        <v>153.73333333333332</v>
      </c>
      <c r="H11" s="141">
        <v>238</v>
      </c>
      <c r="I11" s="141">
        <v>186.79999999999998</v>
      </c>
      <c r="J11" s="141">
        <v>322.5333333333333</v>
      </c>
      <c r="K11" s="141">
        <v>863.6</v>
      </c>
      <c r="L11" s="141">
        <v>81.86666666666666</v>
      </c>
      <c r="M11" s="141">
        <v>332.13333333333333</v>
      </c>
      <c r="N11" s="141">
        <v>579.06666666666672</v>
      </c>
      <c r="O11" s="141">
        <v>521.33333333333337</v>
      </c>
      <c r="P11" s="11"/>
    </row>
    <row r="12" spans="2:16">
      <c r="B12" s="83" t="s">
        <v>33</v>
      </c>
      <c r="C12" s="141">
        <v>1699</v>
      </c>
      <c r="D12" s="141">
        <v>1183</v>
      </c>
      <c r="E12" s="141">
        <v>1320.6666666666667</v>
      </c>
      <c r="F12" s="141">
        <v>858.33333333333337</v>
      </c>
      <c r="G12" s="141">
        <v>1459</v>
      </c>
      <c r="H12" s="141">
        <v>1833.3333333333333</v>
      </c>
      <c r="I12" s="141">
        <v>1310.6666666666667</v>
      </c>
      <c r="J12" s="141">
        <v>1249</v>
      </c>
      <c r="K12" s="141">
        <v>1788.6666666666667</v>
      </c>
      <c r="L12" s="141">
        <v>1723</v>
      </c>
      <c r="M12" s="141">
        <v>1391</v>
      </c>
      <c r="N12" s="141">
        <v>1953.6666666666667</v>
      </c>
      <c r="O12" s="141">
        <v>2016.3333333333333</v>
      </c>
    </row>
    <row r="13" spans="2:16">
      <c r="B13" s="83" t="s">
        <v>14</v>
      </c>
      <c r="C13" s="141">
        <v>496.66666666666669</v>
      </c>
      <c r="D13" s="141">
        <v>172</v>
      </c>
      <c r="E13" s="141">
        <v>522</v>
      </c>
      <c r="F13" s="141">
        <v>168</v>
      </c>
      <c r="G13" s="141">
        <v>266.33333333333331</v>
      </c>
      <c r="H13" s="141">
        <v>569</v>
      </c>
      <c r="I13" s="141">
        <v>472.66666666666669</v>
      </c>
      <c r="J13" s="141">
        <v>355.33333333333331</v>
      </c>
      <c r="K13" s="141">
        <v>832</v>
      </c>
      <c r="L13" s="141">
        <v>323.33333333333331</v>
      </c>
      <c r="M13" s="141">
        <v>463.66666666666669</v>
      </c>
      <c r="N13" s="141">
        <v>468</v>
      </c>
      <c r="O13" s="141">
        <v>390.66666666666669</v>
      </c>
    </row>
    <row r="14" spans="2:16">
      <c r="B14" s="83" t="s">
        <v>39</v>
      </c>
      <c r="C14" s="183">
        <v>29.487155743840237</v>
      </c>
      <c r="D14" s="183">
        <v>29.09517865550897</v>
      </c>
      <c r="E14" s="183">
        <v>26.533758060592248</v>
      </c>
      <c r="F14" s="183">
        <v>27.440143798935704</v>
      </c>
      <c r="G14" s="183">
        <v>28.465229198045012</v>
      </c>
      <c r="H14" s="183">
        <v>29.628289458304721</v>
      </c>
      <c r="I14" s="183">
        <v>27.235130989145205</v>
      </c>
      <c r="J14" s="183">
        <v>32.510365515730548</v>
      </c>
      <c r="K14" s="183">
        <v>28.798518455607024</v>
      </c>
      <c r="L14" s="183">
        <v>34.25139852149924</v>
      </c>
      <c r="M14" s="183">
        <v>21.624870855773889</v>
      </c>
      <c r="N14" s="183">
        <v>29.685411157538439</v>
      </c>
      <c r="O14" s="183">
        <v>32.409779249342506</v>
      </c>
    </row>
    <row r="15" spans="2:16">
      <c r="B15" s="83" t="s">
        <v>37</v>
      </c>
      <c r="C15" s="141">
        <v>409.66666666666669</v>
      </c>
      <c r="D15" s="141">
        <v>236.33333333333334</v>
      </c>
      <c r="E15" s="141">
        <v>257</v>
      </c>
      <c r="F15" s="141">
        <v>173.66666666666666</v>
      </c>
      <c r="G15" s="141">
        <v>196.66666666666666</v>
      </c>
      <c r="H15" s="141">
        <v>158.33333333333334</v>
      </c>
      <c r="I15" s="141">
        <v>254.66666666666666</v>
      </c>
      <c r="J15" s="141">
        <v>366</v>
      </c>
      <c r="K15" s="141">
        <v>354.66666666666669</v>
      </c>
      <c r="L15" s="141">
        <v>320.66666666666669</v>
      </c>
      <c r="M15" s="141">
        <v>268.33333333333331</v>
      </c>
      <c r="N15" s="141">
        <v>416.33333333333331</v>
      </c>
      <c r="O15" s="141">
        <v>434.33333333333331</v>
      </c>
    </row>
    <row r="16" spans="2:16">
      <c r="B16" s="86" t="s">
        <v>38</v>
      </c>
      <c r="C16" s="157">
        <v>91371.720000183981</v>
      </c>
      <c r="D16" s="157">
        <v>20262.733333333334</v>
      </c>
      <c r="E16" s="157">
        <v>27802.553333333333</v>
      </c>
      <c r="F16" s="157">
        <v>29093.916666666668</v>
      </c>
      <c r="G16" s="157">
        <v>23054.600000000002</v>
      </c>
      <c r="H16" s="157">
        <v>31974.333333333332</v>
      </c>
      <c r="I16" s="157">
        <v>36373.833333333336</v>
      </c>
      <c r="J16" s="157">
        <v>85595.183333333334</v>
      </c>
      <c r="K16" s="157">
        <v>51463.926666666666</v>
      </c>
      <c r="L16" s="157">
        <v>92447.363029245593</v>
      </c>
      <c r="M16" s="157">
        <v>61049.014000000003</v>
      </c>
      <c r="N16" s="157">
        <v>61853.599999999999</v>
      </c>
      <c r="O16" s="157">
        <v>226935</v>
      </c>
    </row>
    <row r="17" spans="1:27">
      <c r="C17" s="163"/>
      <c r="D17" s="163"/>
      <c r="E17" s="163"/>
      <c r="F17" s="163"/>
      <c r="G17" s="163"/>
      <c r="H17" s="163"/>
      <c r="I17" s="163"/>
      <c r="J17" s="163"/>
      <c r="K17" s="163"/>
      <c r="L17" s="163"/>
      <c r="M17" s="163"/>
      <c r="N17" s="163"/>
      <c r="O17" s="163"/>
    </row>
    <row r="18" spans="1:27">
      <c r="A18" s="6" t="s">
        <v>83</v>
      </c>
      <c r="B18" s="5" t="s">
        <v>118</v>
      </c>
      <c r="C18" s="6" t="s">
        <v>18</v>
      </c>
      <c r="D18" s="6" t="s">
        <v>19</v>
      </c>
      <c r="E18" s="6" t="s">
        <v>20</v>
      </c>
      <c r="F18" s="6" t="s">
        <v>21</v>
      </c>
      <c r="G18" s="6" t="s">
        <v>22</v>
      </c>
      <c r="H18" s="6" t="s">
        <v>23</v>
      </c>
      <c r="I18" s="6" t="s">
        <v>24</v>
      </c>
      <c r="J18" s="6" t="s">
        <v>25</v>
      </c>
      <c r="K18" s="6" t="s">
        <v>26</v>
      </c>
      <c r="L18" s="6" t="s">
        <v>27</v>
      </c>
      <c r="M18" s="6" t="s">
        <v>28</v>
      </c>
      <c r="N18" s="6" t="s">
        <v>29</v>
      </c>
      <c r="O18" s="6" t="s">
        <v>30</v>
      </c>
    </row>
    <row r="19" spans="1:27">
      <c r="A19" s="152">
        <f>'2025-26 CC'!$A$19</f>
        <v>5</v>
      </c>
      <c r="B19" s="85" t="s">
        <v>31</v>
      </c>
      <c r="C19" s="158">
        <f t="shared" ref="C19:O19" si="0">C6/$A19</f>
        <v>547.68000000000006</v>
      </c>
      <c r="D19" s="158">
        <f t="shared" si="0"/>
        <v>302.82666666666665</v>
      </c>
      <c r="E19" s="158">
        <f t="shared" si="0"/>
        <v>492.14666666666665</v>
      </c>
      <c r="F19" s="158">
        <f t="shared" si="0"/>
        <v>250.44</v>
      </c>
      <c r="G19" s="158">
        <f t="shared" si="0"/>
        <v>336.36</v>
      </c>
      <c r="H19" s="158">
        <f t="shared" si="0"/>
        <v>607.41333333333341</v>
      </c>
      <c r="I19" s="158">
        <f t="shared" si="0"/>
        <v>531.72</v>
      </c>
      <c r="J19" s="158">
        <f t="shared" si="0"/>
        <v>477.81333333333333</v>
      </c>
      <c r="K19" s="158">
        <f t="shared" si="0"/>
        <v>742.56</v>
      </c>
      <c r="L19" s="158">
        <f t="shared" si="0"/>
        <v>442.70666666666665</v>
      </c>
      <c r="M19" s="158">
        <f t="shared" si="0"/>
        <v>502.09333333333336</v>
      </c>
      <c r="N19" s="158">
        <f t="shared" si="0"/>
        <v>635.61333333333346</v>
      </c>
      <c r="O19" s="158">
        <f t="shared" si="0"/>
        <v>515.33333333333326</v>
      </c>
    </row>
    <row r="20" spans="1:27">
      <c r="A20" s="152">
        <f>'2025-26 CC'!$A$20</f>
        <v>4</v>
      </c>
      <c r="B20" s="83" t="s">
        <v>8</v>
      </c>
      <c r="C20" s="159">
        <f t="shared" ref="C20:O20" si="1">C7/$A20</f>
        <v>557.2833333333333</v>
      </c>
      <c r="D20" s="159">
        <f t="shared" si="1"/>
        <v>274.18333333333334</v>
      </c>
      <c r="E20" s="159">
        <f t="shared" si="1"/>
        <v>513.26666666666665</v>
      </c>
      <c r="F20" s="159">
        <f t="shared" si="1"/>
        <v>245.86666666666667</v>
      </c>
      <c r="G20" s="159">
        <f t="shared" si="1"/>
        <v>334.16666666666669</v>
      </c>
      <c r="H20" s="159">
        <f t="shared" si="1"/>
        <v>597.7833333333333</v>
      </c>
      <c r="I20" s="159">
        <f t="shared" si="1"/>
        <v>548.0333333333333</v>
      </c>
      <c r="J20" s="159">
        <f t="shared" si="1"/>
        <v>476.13333333333338</v>
      </c>
      <c r="K20" s="159">
        <f t="shared" si="1"/>
        <v>858.98333333333323</v>
      </c>
      <c r="L20" s="159">
        <f t="shared" si="1"/>
        <v>450.66666666666669</v>
      </c>
      <c r="M20" s="159">
        <f t="shared" si="1"/>
        <v>566.53333333333342</v>
      </c>
      <c r="N20" s="159">
        <f t="shared" si="1"/>
        <v>625.80000000000007</v>
      </c>
      <c r="O20" s="159">
        <f t="shared" si="1"/>
        <v>471.4666666666667</v>
      </c>
    </row>
    <row r="21" spans="1:27">
      <c r="A21" s="152">
        <f>'2025-26 CC'!$A$21</f>
        <v>3</v>
      </c>
      <c r="B21" s="83" t="s">
        <v>32</v>
      </c>
      <c r="C21" s="159">
        <f t="shared" ref="C21:O21" si="2">C8/$A21</f>
        <v>690.71111111111111</v>
      </c>
      <c r="D21" s="159">
        <f t="shared" si="2"/>
        <v>312.17777777777781</v>
      </c>
      <c r="E21" s="159">
        <f t="shared" si="2"/>
        <v>622.97777777777787</v>
      </c>
      <c r="F21" s="159">
        <f t="shared" si="2"/>
        <v>297.82222222222225</v>
      </c>
      <c r="G21" s="159">
        <f t="shared" si="2"/>
        <v>397.68888888888893</v>
      </c>
      <c r="H21" s="159">
        <f t="shared" si="2"/>
        <v>708.48888888888894</v>
      </c>
      <c r="I21" s="159">
        <f t="shared" si="2"/>
        <v>694.08888888888885</v>
      </c>
      <c r="J21" s="159">
        <f t="shared" si="2"/>
        <v>568.17777777777781</v>
      </c>
      <c r="K21" s="159">
        <f t="shared" si="2"/>
        <v>952.40000000000009</v>
      </c>
      <c r="L21" s="159">
        <f t="shared" si="2"/>
        <v>533.02222222222224</v>
      </c>
      <c r="M21" s="159">
        <f t="shared" si="2"/>
        <v>721.59999999999991</v>
      </c>
      <c r="N21" s="159">
        <f t="shared" si="2"/>
        <v>778.84444444444443</v>
      </c>
      <c r="O21" s="159">
        <f t="shared" si="2"/>
        <v>558.22222222222229</v>
      </c>
    </row>
    <row r="22" spans="1:27">
      <c r="A22" s="152">
        <f>'2025-26 CC'!$A$22</f>
        <v>1.5</v>
      </c>
      <c r="B22" s="83" t="s">
        <v>34</v>
      </c>
      <c r="C22" s="159">
        <f t="shared" ref="C22:O22" si="3">C9/$A22</f>
        <v>1391.9777777777779</v>
      </c>
      <c r="D22" s="159">
        <f t="shared" si="3"/>
        <v>579.13333333333333</v>
      </c>
      <c r="E22" s="159">
        <f t="shared" si="3"/>
        <v>1065.6888888888889</v>
      </c>
      <c r="F22" s="159">
        <f t="shared" si="3"/>
        <v>496.11111111111114</v>
      </c>
      <c r="G22" s="159">
        <f t="shared" si="3"/>
        <v>695.75555555555559</v>
      </c>
      <c r="H22" s="159">
        <f t="shared" si="3"/>
        <v>1206.8222222222223</v>
      </c>
      <c r="I22" s="159">
        <f t="shared" si="3"/>
        <v>1208.6444444444446</v>
      </c>
      <c r="J22" s="159">
        <f t="shared" si="3"/>
        <v>1083.7333333333333</v>
      </c>
      <c r="K22" s="159">
        <f t="shared" si="3"/>
        <v>1733.377777777778</v>
      </c>
      <c r="L22" s="159">
        <f t="shared" si="3"/>
        <v>1063.1555555555556</v>
      </c>
      <c r="M22" s="159">
        <f t="shared" si="3"/>
        <v>1167.4666666666667</v>
      </c>
      <c r="N22" s="159">
        <f t="shared" si="3"/>
        <v>1472.2666666666664</v>
      </c>
      <c r="O22" s="159">
        <f t="shared" si="3"/>
        <v>1146.088888888889</v>
      </c>
    </row>
    <row r="23" spans="1:27">
      <c r="A23" s="152">
        <f>'2025-26 CC'!$A$23</f>
        <v>2</v>
      </c>
      <c r="B23" s="83" t="s">
        <v>35</v>
      </c>
      <c r="C23" s="159">
        <f t="shared" ref="C23:O23" si="4">C10/$A23</f>
        <v>98.5</v>
      </c>
      <c r="D23" s="159">
        <f t="shared" si="4"/>
        <v>38.533333333333339</v>
      </c>
      <c r="E23" s="159">
        <f t="shared" si="4"/>
        <v>36.033333333333331</v>
      </c>
      <c r="F23" s="159">
        <f t="shared" si="4"/>
        <v>23.633333333333336</v>
      </c>
      <c r="G23" s="159">
        <f t="shared" si="4"/>
        <v>37.300000000000004</v>
      </c>
      <c r="H23" s="159">
        <f t="shared" si="4"/>
        <v>6.666666666666667</v>
      </c>
      <c r="I23" s="159">
        <f t="shared" si="4"/>
        <v>155.69999999999999</v>
      </c>
      <c r="J23" s="159">
        <f t="shared" si="4"/>
        <v>180.76666666666665</v>
      </c>
      <c r="K23" s="159">
        <f t="shared" si="4"/>
        <v>17.066666666666666</v>
      </c>
      <c r="L23" s="159">
        <f t="shared" si="4"/>
        <v>87</v>
      </c>
      <c r="M23" s="159">
        <f t="shared" si="4"/>
        <v>27.633333333333336</v>
      </c>
      <c r="N23" s="159">
        <f t="shared" si="4"/>
        <v>157.06666666666669</v>
      </c>
      <c r="O23" s="159">
        <f t="shared" si="4"/>
        <v>68.866666666666674</v>
      </c>
    </row>
    <row r="24" spans="1:27">
      <c r="A24" s="152">
        <f>'2025-26 CC'!$A$24</f>
        <v>2.5</v>
      </c>
      <c r="B24" s="83" t="s">
        <v>36</v>
      </c>
      <c r="C24" s="159">
        <f t="shared" ref="C24:O24" si="5">C11/$A24</f>
        <v>143.33333333333331</v>
      </c>
      <c r="D24" s="159">
        <f t="shared" si="5"/>
        <v>259.57333333333332</v>
      </c>
      <c r="E24" s="159">
        <f t="shared" si="5"/>
        <v>82.32</v>
      </c>
      <c r="F24" s="159">
        <f t="shared" si="5"/>
        <v>143.46666666666667</v>
      </c>
      <c r="G24" s="159">
        <f t="shared" si="5"/>
        <v>61.493333333333325</v>
      </c>
      <c r="H24" s="159">
        <f t="shared" si="5"/>
        <v>95.2</v>
      </c>
      <c r="I24" s="159">
        <f t="shared" si="5"/>
        <v>74.72</v>
      </c>
      <c r="J24" s="159">
        <f t="shared" si="5"/>
        <v>129.01333333333332</v>
      </c>
      <c r="K24" s="159">
        <f t="shared" si="5"/>
        <v>345.44</v>
      </c>
      <c r="L24" s="159">
        <f t="shared" si="5"/>
        <v>32.746666666666663</v>
      </c>
      <c r="M24" s="159">
        <f t="shared" si="5"/>
        <v>132.85333333333332</v>
      </c>
      <c r="N24" s="159">
        <f t="shared" si="5"/>
        <v>231.62666666666669</v>
      </c>
      <c r="O24" s="159">
        <f t="shared" si="5"/>
        <v>208.53333333333336</v>
      </c>
    </row>
    <row r="25" spans="1:27">
      <c r="A25" s="152">
        <f>'2025-26 CC'!$A$25</f>
        <v>2.25</v>
      </c>
      <c r="B25" s="83" t="s">
        <v>33</v>
      </c>
      <c r="C25" s="159">
        <f t="shared" ref="C25:O25" si="6">C12/$A25</f>
        <v>755.11111111111109</v>
      </c>
      <c r="D25" s="159">
        <f t="shared" si="6"/>
        <v>525.77777777777783</v>
      </c>
      <c r="E25" s="159">
        <f t="shared" si="6"/>
        <v>586.96296296296305</v>
      </c>
      <c r="F25" s="159">
        <f t="shared" si="6"/>
        <v>381.48148148148152</v>
      </c>
      <c r="G25" s="159">
        <f t="shared" si="6"/>
        <v>648.44444444444446</v>
      </c>
      <c r="H25" s="159">
        <f t="shared" si="6"/>
        <v>814.81481481481478</v>
      </c>
      <c r="I25" s="159">
        <f t="shared" si="6"/>
        <v>582.51851851851859</v>
      </c>
      <c r="J25" s="159">
        <f t="shared" si="6"/>
        <v>555.11111111111109</v>
      </c>
      <c r="K25" s="159">
        <f t="shared" si="6"/>
        <v>794.96296296296305</v>
      </c>
      <c r="L25" s="159">
        <f t="shared" si="6"/>
        <v>765.77777777777783</v>
      </c>
      <c r="M25" s="159">
        <f t="shared" si="6"/>
        <v>618.22222222222217</v>
      </c>
      <c r="N25" s="159">
        <f t="shared" si="6"/>
        <v>868.2962962962963</v>
      </c>
      <c r="O25" s="159">
        <f t="shared" si="6"/>
        <v>896.14814814814815</v>
      </c>
    </row>
    <row r="26" spans="1:27">
      <c r="A26" s="152">
        <f>'2025-26 CC'!$A$26</f>
        <v>1.5</v>
      </c>
      <c r="B26" s="83" t="s">
        <v>14</v>
      </c>
      <c r="C26" s="159">
        <f t="shared" ref="C26:O26" si="7">C13/$A26</f>
        <v>331.11111111111114</v>
      </c>
      <c r="D26" s="159">
        <f t="shared" si="7"/>
        <v>114.66666666666667</v>
      </c>
      <c r="E26" s="159">
        <f t="shared" si="7"/>
        <v>348</v>
      </c>
      <c r="F26" s="159">
        <f t="shared" si="7"/>
        <v>112</v>
      </c>
      <c r="G26" s="159">
        <f t="shared" si="7"/>
        <v>177.55555555555554</v>
      </c>
      <c r="H26" s="159">
        <f t="shared" si="7"/>
        <v>379.33333333333331</v>
      </c>
      <c r="I26" s="159">
        <f t="shared" si="7"/>
        <v>315.11111111111114</v>
      </c>
      <c r="J26" s="159">
        <f t="shared" si="7"/>
        <v>236.88888888888889</v>
      </c>
      <c r="K26" s="159">
        <f t="shared" si="7"/>
        <v>554.66666666666663</v>
      </c>
      <c r="L26" s="159">
        <f t="shared" si="7"/>
        <v>215.55555555555554</v>
      </c>
      <c r="M26" s="159">
        <f t="shared" si="7"/>
        <v>309.11111111111114</v>
      </c>
      <c r="N26" s="159">
        <f t="shared" si="7"/>
        <v>312</v>
      </c>
      <c r="O26" s="159">
        <f t="shared" si="7"/>
        <v>260.44444444444446</v>
      </c>
    </row>
    <row r="27" spans="1:27">
      <c r="A27" s="152">
        <f>'2025-26 CC'!$A$27</f>
        <v>0.05</v>
      </c>
      <c r="B27" s="83" t="s">
        <v>39</v>
      </c>
      <c r="C27" s="159">
        <f t="shared" ref="C27:O27" si="8">C14/$A27</f>
        <v>589.74311487680473</v>
      </c>
      <c r="D27" s="159">
        <f t="shared" si="8"/>
        <v>581.90357311017942</v>
      </c>
      <c r="E27" s="159">
        <f t="shared" si="8"/>
        <v>530.67516121184497</v>
      </c>
      <c r="F27" s="159">
        <f t="shared" si="8"/>
        <v>548.80287597871404</v>
      </c>
      <c r="G27" s="159">
        <f t="shared" si="8"/>
        <v>569.30458396090023</v>
      </c>
      <c r="H27" s="159">
        <f t="shared" si="8"/>
        <v>592.56578916609442</v>
      </c>
      <c r="I27" s="159">
        <f t="shared" si="8"/>
        <v>544.70261978290409</v>
      </c>
      <c r="J27" s="159">
        <f t="shared" si="8"/>
        <v>650.20731031461094</v>
      </c>
      <c r="K27" s="159">
        <f t="shared" si="8"/>
        <v>575.97036911214047</v>
      </c>
      <c r="L27" s="159">
        <f t="shared" si="8"/>
        <v>685.02797042998475</v>
      </c>
      <c r="M27" s="159">
        <f t="shared" si="8"/>
        <v>432.49741711547773</v>
      </c>
      <c r="N27" s="159">
        <f t="shared" si="8"/>
        <v>593.70822315076873</v>
      </c>
      <c r="O27" s="159">
        <f t="shared" si="8"/>
        <v>648.19558498685012</v>
      </c>
    </row>
    <row r="28" spans="1:27">
      <c r="A28" s="152">
        <f>'2025-26 CC'!$A$28</f>
        <v>0.5</v>
      </c>
      <c r="B28" s="83" t="s">
        <v>37</v>
      </c>
      <c r="C28" s="159">
        <f t="shared" ref="C28:O28" si="9">C15/$A28</f>
        <v>819.33333333333337</v>
      </c>
      <c r="D28" s="159">
        <f t="shared" si="9"/>
        <v>472.66666666666669</v>
      </c>
      <c r="E28" s="159">
        <f t="shared" si="9"/>
        <v>514</v>
      </c>
      <c r="F28" s="159">
        <f t="shared" si="9"/>
        <v>347.33333333333331</v>
      </c>
      <c r="G28" s="159">
        <f t="shared" si="9"/>
        <v>393.33333333333331</v>
      </c>
      <c r="H28" s="159">
        <f t="shared" si="9"/>
        <v>316.66666666666669</v>
      </c>
      <c r="I28" s="159">
        <f t="shared" si="9"/>
        <v>509.33333333333331</v>
      </c>
      <c r="J28" s="159">
        <f t="shared" si="9"/>
        <v>732</v>
      </c>
      <c r="K28" s="159">
        <f t="shared" si="9"/>
        <v>709.33333333333337</v>
      </c>
      <c r="L28" s="159">
        <f t="shared" si="9"/>
        <v>641.33333333333337</v>
      </c>
      <c r="M28" s="159">
        <f t="shared" si="9"/>
        <v>536.66666666666663</v>
      </c>
      <c r="N28" s="159">
        <f t="shared" si="9"/>
        <v>832.66666666666663</v>
      </c>
      <c r="O28" s="159">
        <f t="shared" si="9"/>
        <v>868.66666666666663</v>
      </c>
      <c r="Q28" s="82"/>
      <c r="AA28" s="2" t="s">
        <v>13</v>
      </c>
    </row>
    <row r="29" spans="1:27">
      <c r="A29" s="246">
        <f>'2025-26 CC'!$A$29</f>
        <v>150</v>
      </c>
      <c r="B29" s="86" t="s">
        <v>38</v>
      </c>
      <c r="C29" s="157">
        <f t="shared" ref="C29:O29" si="10">C16/$A29</f>
        <v>609.14480000122649</v>
      </c>
      <c r="D29" s="157">
        <f t="shared" si="10"/>
        <v>135.08488888888888</v>
      </c>
      <c r="E29" s="157">
        <f t="shared" si="10"/>
        <v>185.35035555555555</v>
      </c>
      <c r="F29" s="157">
        <f t="shared" si="10"/>
        <v>193.95944444444444</v>
      </c>
      <c r="G29" s="157">
        <f t="shared" si="10"/>
        <v>153.69733333333335</v>
      </c>
      <c r="H29" s="157">
        <f t="shared" si="10"/>
        <v>213.16222222222223</v>
      </c>
      <c r="I29" s="157">
        <f t="shared" si="10"/>
        <v>242.49222222222224</v>
      </c>
      <c r="J29" s="157">
        <f t="shared" si="10"/>
        <v>570.63455555555561</v>
      </c>
      <c r="K29" s="157">
        <f t="shared" si="10"/>
        <v>343.09284444444444</v>
      </c>
      <c r="L29" s="157">
        <f t="shared" si="10"/>
        <v>616.31575352830396</v>
      </c>
      <c r="M29" s="157">
        <f t="shared" si="10"/>
        <v>406.99342666666666</v>
      </c>
      <c r="N29" s="157">
        <f t="shared" si="10"/>
        <v>412.35733333333332</v>
      </c>
      <c r="O29" s="157">
        <f t="shared" si="10"/>
        <v>1512.9</v>
      </c>
      <c r="Q29" s="82"/>
      <c r="AA29" s="2" t="s">
        <v>13</v>
      </c>
    </row>
    <row r="30" spans="1:27">
      <c r="B30" s="14"/>
      <c r="C30" s="164"/>
      <c r="D30" s="165"/>
      <c r="E30" s="79" t="s">
        <v>13</v>
      </c>
      <c r="F30" s="79"/>
      <c r="G30" s="79"/>
      <c r="H30" s="79"/>
      <c r="I30" s="79"/>
      <c r="J30" s="79"/>
      <c r="K30" s="79"/>
      <c r="L30" s="79"/>
      <c r="M30" s="79"/>
      <c r="N30" s="79"/>
      <c r="O30" s="79"/>
      <c r="Q30" s="82"/>
      <c r="AA30" s="2" t="s">
        <v>13</v>
      </c>
    </row>
    <row r="31" spans="1:27">
      <c r="B31" s="14"/>
      <c r="C31" s="164"/>
      <c r="D31" s="165"/>
      <c r="E31" s="79"/>
      <c r="F31" s="79"/>
      <c r="G31" s="79"/>
      <c r="H31" s="79"/>
      <c r="I31" s="79"/>
      <c r="J31" s="79"/>
      <c r="K31" s="79"/>
      <c r="L31" s="79"/>
      <c r="M31" s="79"/>
      <c r="N31" s="79"/>
      <c r="O31" s="79"/>
      <c r="P31" s="8"/>
      <c r="Q31" s="82"/>
      <c r="AA31" s="2" t="s">
        <v>13</v>
      </c>
    </row>
    <row r="32" spans="1:27">
      <c r="B32" s="5" t="s">
        <v>17</v>
      </c>
      <c r="C32" s="6" t="s">
        <v>18</v>
      </c>
      <c r="D32" s="6" t="s">
        <v>19</v>
      </c>
      <c r="E32" s="6" t="s">
        <v>20</v>
      </c>
      <c r="F32" s="6" t="s">
        <v>21</v>
      </c>
      <c r="G32" s="6" t="s">
        <v>22</v>
      </c>
      <c r="H32" s="6" t="s">
        <v>23</v>
      </c>
      <c r="I32" s="6" t="s">
        <v>24</v>
      </c>
      <c r="J32" s="6" t="s">
        <v>25</v>
      </c>
      <c r="K32" s="6" t="s">
        <v>26</v>
      </c>
      <c r="L32" s="6" t="s">
        <v>27</v>
      </c>
      <c r="M32" s="6" t="s">
        <v>28</v>
      </c>
      <c r="N32" s="6" t="s">
        <v>29</v>
      </c>
      <c r="O32" s="6" t="s">
        <v>30</v>
      </c>
      <c r="P32" s="8"/>
      <c r="Q32" s="82"/>
    </row>
    <row r="33" spans="2:27">
      <c r="B33" s="3" t="s">
        <v>31</v>
      </c>
      <c r="C33" s="202">
        <f>'2025-26 CC'!$C$33</f>
        <v>0.02</v>
      </c>
      <c r="D33" s="203">
        <f>'2025-26 CC'!D33</f>
        <v>0.02</v>
      </c>
      <c r="E33" s="203">
        <f>'2025-26 CC'!E33</f>
        <v>0.02</v>
      </c>
      <c r="F33" s="203">
        <f>'2025-26 CC'!F33</f>
        <v>0.02</v>
      </c>
      <c r="G33" s="203">
        <f>'2025-26 CC'!G33</f>
        <v>0.03</v>
      </c>
      <c r="H33" s="203">
        <f>'2025-26 CC'!H33</f>
        <v>0.03</v>
      </c>
      <c r="I33" s="203">
        <f>'2025-26 CC'!I33</f>
        <v>0.03</v>
      </c>
      <c r="J33" s="203">
        <f>'2025-26 CC'!J33</f>
        <v>0.02</v>
      </c>
      <c r="K33" s="203">
        <f>'2025-26 CC'!K33</f>
        <v>0.02</v>
      </c>
      <c r="L33" s="203">
        <f>'2025-26 CC'!L33</f>
        <v>0.02</v>
      </c>
      <c r="M33" s="203">
        <f>'2025-26 CC'!M33</f>
        <v>0.02</v>
      </c>
      <c r="N33" s="203">
        <f>'2025-26 CC'!N33</f>
        <v>0.03</v>
      </c>
      <c r="O33" s="204">
        <f>'2025-26 CC'!O33</f>
        <v>0.03</v>
      </c>
      <c r="P33" s="2" t="s">
        <v>13</v>
      </c>
      <c r="Q33" s="82"/>
      <c r="AA33" s="2" t="s">
        <v>13</v>
      </c>
    </row>
    <row r="34" spans="2:27">
      <c r="B34" s="3" t="s">
        <v>8</v>
      </c>
      <c r="C34" s="205">
        <f>'2025-26 CC'!C34</f>
        <v>0.04</v>
      </c>
      <c r="D34" s="206">
        <f>'2025-26 CC'!D34</f>
        <v>0.04</v>
      </c>
      <c r="E34" s="206">
        <f>'2025-26 CC'!E34</f>
        <v>0.04</v>
      </c>
      <c r="F34" s="206">
        <f>'2025-26 CC'!F34</f>
        <v>0.04</v>
      </c>
      <c r="G34" s="206">
        <f>'2025-26 CC'!G34</f>
        <v>0.05</v>
      </c>
      <c r="H34" s="206">
        <f>'2025-26 CC'!H34</f>
        <v>0.05</v>
      </c>
      <c r="I34" s="206">
        <f>'2025-26 CC'!I34</f>
        <v>0.05</v>
      </c>
      <c r="J34" s="206">
        <f>'2025-26 CC'!J34</f>
        <v>0.04</v>
      </c>
      <c r="K34" s="206">
        <f>'2025-26 CC'!K34</f>
        <v>0.04</v>
      </c>
      <c r="L34" s="206">
        <f>'2025-26 CC'!L34</f>
        <v>0.04</v>
      </c>
      <c r="M34" s="206">
        <f>'2025-26 CC'!M34</f>
        <v>0.04</v>
      </c>
      <c r="N34" s="206">
        <f>'2025-26 CC'!N34</f>
        <v>0.05</v>
      </c>
      <c r="O34" s="207">
        <f>'2025-26 CC'!O34</f>
        <v>0.05</v>
      </c>
      <c r="Q34" s="82"/>
      <c r="AA34" s="2" t="s">
        <v>13</v>
      </c>
    </row>
    <row r="35" spans="2:27">
      <c r="B35" s="3" t="s">
        <v>32</v>
      </c>
      <c r="C35" s="205">
        <f>'2025-26 CC'!C35</f>
        <v>6.5000000000000002E-2</v>
      </c>
      <c r="D35" s="206">
        <f>'2025-26 CC'!D35</f>
        <v>6.5000000000000002E-2</v>
      </c>
      <c r="E35" s="206">
        <f>'2025-26 CC'!E35</f>
        <v>6.5000000000000002E-2</v>
      </c>
      <c r="F35" s="206">
        <f>'2025-26 CC'!F35</f>
        <v>6.5000000000000002E-2</v>
      </c>
      <c r="G35" s="206">
        <f>'2025-26 CC'!G35</f>
        <v>7.0000000000000007E-2</v>
      </c>
      <c r="H35" s="206">
        <f>'2025-26 CC'!H35</f>
        <v>7.0000000000000007E-2</v>
      </c>
      <c r="I35" s="206">
        <f>'2025-26 CC'!I35</f>
        <v>7.0000000000000007E-2</v>
      </c>
      <c r="J35" s="206">
        <f>'2025-26 CC'!J35</f>
        <v>6.5000000000000002E-2</v>
      </c>
      <c r="K35" s="206">
        <f>'2025-26 CC'!K35</f>
        <v>6.5000000000000002E-2</v>
      </c>
      <c r="L35" s="206">
        <f>'2025-26 CC'!L35</f>
        <v>6.5000000000000002E-2</v>
      </c>
      <c r="M35" s="206">
        <f>'2025-26 CC'!M35</f>
        <v>6.5000000000000002E-2</v>
      </c>
      <c r="N35" s="206">
        <f>'2025-26 CC'!N35</f>
        <v>7.0000000000000007E-2</v>
      </c>
      <c r="O35" s="207">
        <f>'2025-26 CC'!O35</f>
        <v>7.0000000000000007E-2</v>
      </c>
      <c r="Q35" s="82"/>
      <c r="AA35" s="2" t="s">
        <v>13</v>
      </c>
    </row>
    <row r="36" spans="2:27">
      <c r="B36" s="3" t="s">
        <v>34</v>
      </c>
      <c r="C36" s="205">
        <f>'2025-26 CC'!C36</f>
        <v>0.2</v>
      </c>
      <c r="D36" s="206">
        <f>'2025-26 CC'!D36</f>
        <v>0.2</v>
      </c>
      <c r="E36" s="206">
        <f>'2025-26 CC'!E36</f>
        <v>0.2</v>
      </c>
      <c r="F36" s="206">
        <f>'2025-26 CC'!F36</f>
        <v>0.2</v>
      </c>
      <c r="G36" s="206">
        <f>'2025-26 CC'!G36</f>
        <v>0.2</v>
      </c>
      <c r="H36" s="206">
        <f>'2025-26 CC'!H36</f>
        <v>0.2</v>
      </c>
      <c r="I36" s="206">
        <f>'2025-26 CC'!I36</f>
        <v>0.2</v>
      </c>
      <c r="J36" s="206">
        <f>'2025-26 CC'!J36</f>
        <v>0.2</v>
      </c>
      <c r="K36" s="206">
        <f>'2025-26 CC'!K36</f>
        <v>0.2</v>
      </c>
      <c r="L36" s="206">
        <f>'2025-26 CC'!L36</f>
        <v>0.2</v>
      </c>
      <c r="M36" s="206">
        <f>'2025-26 CC'!M36</f>
        <v>0.2</v>
      </c>
      <c r="N36" s="206">
        <f>'2025-26 CC'!N36</f>
        <v>0.2</v>
      </c>
      <c r="O36" s="207">
        <f>'2025-26 CC'!O36</f>
        <v>0.2</v>
      </c>
      <c r="Q36" s="82"/>
      <c r="AA36" s="2" t="s">
        <v>13</v>
      </c>
    </row>
    <row r="37" spans="2:27">
      <c r="B37" s="3" t="s">
        <v>35</v>
      </c>
      <c r="C37" s="205">
        <f>'2025-26 CC'!C37</f>
        <v>0.15</v>
      </c>
      <c r="D37" s="206">
        <f>'2025-26 CC'!D37</f>
        <v>0.125</v>
      </c>
      <c r="E37" s="206">
        <f>'2025-26 CC'!E37</f>
        <v>0.125</v>
      </c>
      <c r="F37" s="206">
        <f>'2025-26 CC'!F37</f>
        <v>0.125</v>
      </c>
      <c r="G37" s="206">
        <f>'2025-26 CC'!G37</f>
        <v>0.125</v>
      </c>
      <c r="H37" s="206">
        <f>'2025-26 CC'!H37</f>
        <v>0.05</v>
      </c>
      <c r="I37" s="206">
        <f>'2025-26 CC'!I37</f>
        <v>0.125</v>
      </c>
      <c r="J37" s="206">
        <f>'2025-26 CC'!J37</f>
        <v>0.15</v>
      </c>
      <c r="K37" s="206">
        <f>'2025-26 CC'!K37</f>
        <v>0.125</v>
      </c>
      <c r="L37" s="206">
        <f>'2025-26 CC'!L37</f>
        <v>0.15</v>
      </c>
      <c r="M37" s="206">
        <f>'2025-26 CC'!M37</f>
        <v>0.125</v>
      </c>
      <c r="N37" s="206">
        <f>'2025-26 CC'!N37</f>
        <v>0.125</v>
      </c>
      <c r="O37" s="207">
        <f>'2025-26 CC'!O37</f>
        <v>0.125</v>
      </c>
      <c r="Q37" s="82"/>
      <c r="AA37" s="2" t="s">
        <v>13</v>
      </c>
    </row>
    <row r="38" spans="2:27">
      <c r="B38" s="3" t="s">
        <v>36</v>
      </c>
      <c r="C38" s="208">
        <f>'2025-26 CC'!C38</f>
        <v>0.125</v>
      </c>
      <c r="D38" s="209">
        <f>'2025-26 CC'!D38</f>
        <v>0.15</v>
      </c>
      <c r="E38" s="209">
        <f>'2025-26 CC'!E38</f>
        <v>0.15</v>
      </c>
      <c r="F38" s="209">
        <f>'2025-26 CC'!F38</f>
        <v>0.15</v>
      </c>
      <c r="G38" s="209">
        <f>'2025-26 CC'!G38</f>
        <v>0.125</v>
      </c>
      <c r="H38" s="209">
        <f>'2025-26 CC'!H38</f>
        <v>0.125</v>
      </c>
      <c r="I38" s="209">
        <f>'2025-26 CC'!I38</f>
        <v>0.125</v>
      </c>
      <c r="J38" s="209">
        <f>'2025-26 CC'!J38</f>
        <v>0.125</v>
      </c>
      <c r="K38" s="209">
        <f>'2025-26 CC'!K38</f>
        <v>0.15</v>
      </c>
      <c r="L38" s="209">
        <f>'2025-26 CC'!L38</f>
        <v>0.125</v>
      </c>
      <c r="M38" s="209">
        <f>'2025-26 CC'!M38</f>
        <v>0.15</v>
      </c>
      <c r="N38" s="209">
        <f>'2025-26 CC'!N38</f>
        <v>0.125</v>
      </c>
      <c r="O38" s="210">
        <f>'2025-26 CC'!O38</f>
        <v>0.125</v>
      </c>
      <c r="Q38" s="82"/>
      <c r="AA38" s="2" t="s">
        <v>13</v>
      </c>
    </row>
    <row r="39" spans="2:27">
      <c r="B39" s="3" t="s">
        <v>33</v>
      </c>
      <c r="C39" s="8">
        <f>'2025-26 CC'!C39</f>
        <v>0.1</v>
      </c>
      <c r="D39" s="8">
        <f>'2025-26 CC'!D39</f>
        <v>0.1</v>
      </c>
      <c r="E39" s="8">
        <f>'2025-26 CC'!E39</f>
        <v>0.1</v>
      </c>
      <c r="F39" s="8">
        <f>'2025-26 CC'!F39</f>
        <v>7.4999999999999997E-2</v>
      </c>
      <c r="G39" s="8">
        <f>'2025-26 CC'!G39</f>
        <v>0.05</v>
      </c>
      <c r="H39" s="8">
        <f>'2025-26 CC'!H39</f>
        <v>0.125</v>
      </c>
      <c r="I39" s="8">
        <f>'2025-26 CC'!I39</f>
        <v>0.1</v>
      </c>
      <c r="J39" s="8">
        <f>'2025-26 CC'!J39</f>
        <v>7.4999999999999997E-2</v>
      </c>
      <c r="K39" s="8">
        <f>'2025-26 CC'!K39</f>
        <v>7.4999999999999997E-2</v>
      </c>
      <c r="L39" s="8">
        <f>'2025-26 CC'!L39</f>
        <v>0.1</v>
      </c>
      <c r="M39" s="8">
        <f>'2025-26 CC'!M39</f>
        <v>0.1</v>
      </c>
      <c r="N39" s="8">
        <f>'2025-26 CC'!N39</f>
        <v>0.1</v>
      </c>
      <c r="O39" s="8">
        <f>'2025-26 CC'!O39</f>
        <v>0.1</v>
      </c>
      <c r="Q39" s="82"/>
      <c r="AA39" s="2" t="s">
        <v>13</v>
      </c>
    </row>
    <row r="40" spans="2:27">
      <c r="B40" s="3" t="s">
        <v>14</v>
      </c>
      <c r="C40" s="8">
        <f>'2025-26 CC'!C40</f>
        <v>0.05</v>
      </c>
      <c r="D40" s="8">
        <f>'2025-26 CC'!D40</f>
        <v>0.05</v>
      </c>
      <c r="E40" s="8">
        <f>'2025-26 CC'!E40</f>
        <v>0.1</v>
      </c>
      <c r="F40" s="8">
        <f>'2025-26 CC'!F40</f>
        <v>7.4999999999999997E-2</v>
      </c>
      <c r="G40" s="8">
        <f>'2025-26 CC'!G40</f>
        <v>7.4999999999999997E-2</v>
      </c>
      <c r="H40" s="8">
        <f>'2025-26 CC'!H40</f>
        <v>0.1</v>
      </c>
      <c r="I40" s="8">
        <f>'2025-26 CC'!I40</f>
        <v>7.4999999999999997E-2</v>
      </c>
      <c r="J40" s="8">
        <f>'2025-26 CC'!J40</f>
        <v>0.05</v>
      </c>
      <c r="K40" s="8">
        <f>'2025-26 CC'!K40</f>
        <v>0.1</v>
      </c>
      <c r="L40" s="8">
        <f>'2025-26 CC'!L40</f>
        <v>0.05</v>
      </c>
      <c r="M40" s="8">
        <f>'2025-26 CC'!M40</f>
        <v>7.4999999999999997E-2</v>
      </c>
      <c r="N40" s="8">
        <f>'2025-26 CC'!N40</f>
        <v>0.1</v>
      </c>
      <c r="O40" s="8">
        <f>'2025-26 CC'!O40</f>
        <v>0.05</v>
      </c>
      <c r="P40" s="11"/>
      <c r="Q40" s="82"/>
      <c r="AA40" s="2" t="s">
        <v>13</v>
      </c>
    </row>
    <row r="41" spans="2:27">
      <c r="B41" s="3" t="s">
        <v>39</v>
      </c>
      <c r="C41" s="8">
        <f>'2025-26 CC'!C41</f>
        <v>0.1</v>
      </c>
      <c r="D41" s="8">
        <f>'2025-26 CC'!D41</f>
        <v>0.1</v>
      </c>
      <c r="E41" s="8">
        <f>'2025-26 CC'!E41</f>
        <v>7.4999999999999997E-2</v>
      </c>
      <c r="F41" s="8">
        <f>'2025-26 CC'!F41</f>
        <v>0.1</v>
      </c>
      <c r="G41" s="8">
        <f>'2025-26 CC'!G41</f>
        <v>0.1</v>
      </c>
      <c r="H41" s="8">
        <f>'2025-26 CC'!H41</f>
        <v>0.1</v>
      </c>
      <c r="I41" s="8">
        <f>'2025-26 CC'!I41</f>
        <v>0.05</v>
      </c>
      <c r="J41" s="8">
        <f>'2025-26 CC'!J41</f>
        <v>0.1</v>
      </c>
      <c r="K41" s="8">
        <f>'2025-26 CC'!K41</f>
        <v>0.1</v>
      </c>
      <c r="L41" s="8">
        <f>'2025-26 CC'!L41</f>
        <v>0.1</v>
      </c>
      <c r="M41" s="8">
        <f>'2025-26 CC'!M41</f>
        <v>0.1</v>
      </c>
      <c r="N41" s="8">
        <f>'2025-26 CC'!N41</f>
        <v>0.05</v>
      </c>
      <c r="O41" s="8">
        <f>'2025-26 CC'!O41</f>
        <v>7.4999999999999997E-2</v>
      </c>
      <c r="AA41" s="2" t="s">
        <v>13</v>
      </c>
    </row>
    <row r="42" spans="2:27">
      <c r="B42" s="3" t="s">
        <v>37</v>
      </c>
      <c r="C42" s="8">
        <f>'2025-26 CC'!C42</f>
        <v>7.4999999999999997E-2</v>
      </c>
      <c r="D42" s="8">
        <f>'2025-26 CC'!D42</f>
        <v>7.4999999999999997E-2</v>
      </c>
      <c r="E42" s="8">
        <f>'2025-26 CC'!E42</f>
        <v>0.05</v>
      </c>
      <c r="F42" s="8">
        <f>'2025-26 CC'!F42</f>
        <v>0.1</v>
      </c>
      <c r="G42" s="8">
        <f>'2025-26 CC'!G42</f>
        <v>7.4999999999999997E-2</v>
      </c>
      <c r="H42" s="8">
        <f>'2025-26 CC'!H42</f>
        <v>7.4999999999999997E-2</v>
      </c>
      <c r="I42" s="8">
        <f>'2025-26 CC'!I42</f>
        <v>7.4999999999999997E-2</v>
      </c>
      <c r="J42" s="8">
        <f>'2025-26 CC'!J42</f>
        <v>0.1</v>
      </c>
      <c r="K42" s="8">
        <f>'2025-26 CC'!K42</f>
        <v>0.05</v>
      </c>
      <c r="L42" s="8">
        <f>'2025-26 CC'!L42</f>
        <v>7.4999999999999997E-2</v>
      </c>
      <c r="M42" s="8">
        <f>'2025-26 CC'!M42</f>
        <v>7.4999999999999997E-2</v>
      </c>
      <c r="N42" s="8">
        <f>'2025-26 CC'!N42</f>
        <v>7.4999999999999997E-2</v>
      </c>
      <c r="O42" s="8">
        <f>'2025-26 CC'!O42</f>
        <v>0.1</v>
      </c>
      <c r="AA42" s="2" t="s">
        <v>13</v>
      </c>
    </row>
    <row r="43" spans="2:27">
      <c r="B43" s="7" t="s">
        <v>38</v>
      </c>
      <c r="C43" s="87">
        <f>'2025-26 CC'!C43</f>
        <v>7.4999999999999997E-2</v>
      </c>
      <c r="D43" s="87">
        <f>'2025-26 CC'!D43</f>
        <v>7.4999999999999997E-2</v>
      </c>
      <c r="E43" s="87">
        <f>'2025-26 CC'!E43</f>
        <v>7.4999999999999997E-2</v>
      </c>
      <c r="F43" s="87">
        <f>'2025-26 CC'!F43</f>
        <v>0.05</v>
      </c>
      <c r="G43" s="87">
        <f>'2025-26 CC'!G43</f>
        <v>0.1</v>
      </c>
      <c r="H43" s="87">
        <f>'2025-26 CC'!H43</f>
        <v>7.4999999999999997E-2</v>
      </c>
      <c r="I43" s="87">
        <f>'2025-26 CC'!I43</f>
        <v>0.1</v>
      </c>
      <c r="J43" s="87">
        <f>'2025-26 CC'!J43</f>
        <v>7.4999999999999997E-2</v>
      </c>
      <c r="K43" s="87">
        <f>'2025-26 CC'!K43</f>
        <v>7.4999999999999997E-2</v>
      </c>
      <c r="L43" s="87">
        <f>'2025-26 CC'!L43</f>
        <v>7.4999999999999997E-2</v>
      </c>
      <c r="M43" s="87">
        <f>'2025-26 CC'!M43</f>
        <v>0.05</v>
      </c>
      <c r="N43" s="87">
        <f>'2025-26 CC'!N43</f>
        <v>7.4999999999999997E-2</v>
      </c>
      <c r="O43" s="87">
        <f>'2025-26 CC'!O43</f>
        <v>7.4999999999999997E-2</v>
      </c>
      <c r="AA43" s="2" t="s">
        <v>13</v>
      </c>
    </row>
    <row r="44" spans="2:27">
      <c r="B44" s="14"/>
      <c r="C44" s="12">
        <f t="shared" ref="C44:O44" si="11">SUM(C33:C43)</f>
        <v>0.99999999999999989</v>
      </c>
      <c r="D44" s="12">
        <f t="shared" si="11"/>
        <v>0.99999999999999989</v>
      </c>
      <c r="E44" s="12">
        <f t="shared" si="11"/>
        <v>0.99999999999999989</v>
      </c>
      <c r="F44" s="12">
        <f t="shared" si="11"/>
        <v>0.99999999999999989</v>
      </c>
      <c r="G44" s="12">
        <f t="shared" si="11"/>
        <v>1</v>
      </c>
      <c r="H44" s="12">
        <f t="shared" si="11"/>
        <v>0.99999999999999989</v>
      </c>
      <c r="I44" s="12">
        <f t="shared" si="11"/>
        <v>1</v>
      </c>
      <c r="J44" s="12">
        <f t="shared" si="11"/>
        <v>0.99999999999999989</v>
      </c>
      <c r="K44" s="12">
        <f t="shared" si="11"/>
        <v>0.99999999999999989</v>
      </c>
      <c r="L44" s="12">
        <f t="shared" si="11"/>
        <v>0.99999999999999989</v>
      </c>
      <c r="M44" s="12">
        <f t="shared" si="11"/>
        <v>0.99999999999999989</v>
      </c>
      <c r="N44" s="12">
        <f t="shared" si="11"/>
        <v>1</v>
      </c>
      <c r="O44" s="12">
        <f t="shared" si="11"/>
        <v>1</v>
      </c>
    </row>
    <row r="46" spans="2:27">
      <c r="B46" s="5" t="s">
        <v>65</v>
      </c>
      <c r="C46" s="6" t="s">
        <v>18</v>
      </c>
      <c r="D46" s="6" t="s">
        <v>19</v>
      </c>
      <c r="E46" s="6" t="s">
        <v>20</v>
      </c>
      <c r="F46" s="6" t="s">
        <v>21</v>
      </c>
      <c r="G46" s="6" t="s">
        <v>22</v>
      </c>
      <c r="H46" s="6" t="s">
        <v>23</v>
      </c>
      <c r="I46" s="6" t="s">
        <v>24</v>
      </c>
      <c r="J46" s="6" t="s">
        <v>25</v>
      </c>
      <c r="K46" s="6" t="s">
        <v>26</v>
      </c>
      <c r="L46" s="6" t="s">
        <v>27</v>
      </c>
      <c r="M46" s="6" t="s">
        <v>28</v>
      </c>
      <c r="N46" s="6" t="s">
        <v>29</v>
      </c>
      <c r="O46" s="6" t="s">
        <v>30</v>
      </c>
    </row>
    <row r="47" spans="2:27">
      <c r="B47" s="3" t="s">
        <v>31</v>
      </c>
      <c r="C47" s="183">
        <f t="shared" ref="C47:O47" si="12">C19*C33</f>
        <v>10.953600000000002</v>
      </c>
      <c r="D47" s="183">
        <f t="shared" si="12"/>
        <v>6.0565333333333333</v>
      </c>
      <c r="E47" s="183">
        <f t="shared" si="12"/>
        <v>9.8429333333333329</v>
      </c>
      <c r="F47" s="183">
        <f t="shared" si="12"/>
        <v>5.0087999999999999</v>
      </c>
      <c r="G47" s="183">
        <f t="shared" si="12"/>
        <v>10.0908</v>
      </c>
      <c r="H47" s="183">
        <f t="shared" si="12"/>
        <v>18.2224</v>
      </c>
      <c r="I47" s="183">
        <f t="shared" si="12"/>
        <v>15.951600000000001</v>
      </c>
      <c r="J47" s="183">
        <f t="shared" si="12"/>
        <v>9.5562666666666676</v>
      </c>
      <c r="K47" s="183">
        <f t="shared" si="12"/>
        <v>14.851199999999999</v>
      </c>
      <c r="L47" s="183">
        <f t="shared" si="12"/>
        <v>8.8541333333333334</v>
      </c>
      <c r="M47" s="183">
        <f t="shared" si="12"/>
        <v>10.041866666666667</v>
      </c>
      <c r="N47" s="183">
        <f t="shared" si="12"/>
        <v>19.068400000000004</v>
      </c>
      <c r="O47" s="183">
        <f t="shared" si="12"/>
        <v>15.459999999999997</v>
      </c>
    </row>
    <row r="48" spans="2:27">
      <c r="B48" s="3" t="s">
        <v>8</v>
      </c>
      <c r="C48" s="183">
        <f t="shared" ref="C48:O48" si="13">C20*C34</f>
        <v>22.291333333333334</v>
      </c>
      <c r="D48" s="183">
        <f t="shared" si="13"/>
        <v>10.967333333333334</v>
      </c>
      <c r="E48" s="183">
        <f t="shared" si="13"/>
        <v>20.530666666666665</v>
      </c>
      <c r="F48" s="183">
        <f t="shared" si="13"/>
        <v>9.8346666666666671</v>
      </c>
      <c r="G48" s="183">
        <f t="shared" si="13"/>
        <v>16.708333333333336</v>
      </c>
      <c r="H48" s="183">
        <f t="shared" si="13"/>
        <v>29.889166666666668</v>
      </c>
      <c r="I48" s="183">
        <f t="shared" si="13"/>
        <v>27.401666666666667</v>
      </c>
      <c r="J48" s="183">
        <f t="shared" si="13"/>
        <v>19.045333333333335</v>
      </c>
      <c r="K48" s="183">
        <f t="shared" si="13"/>
        <v>34.359333333333332</v>
      </c>
      <c r="L48" s="183">
        <f t="shared" si="13"/>
        <v>18.026666666666667</v>
      </c>
      <c r="M48" s="183">
        <f t="shared" si="13"/>
        <v>22.661333333333339</v>
      </c>
      <c r="N48" s="183">
        <f t="shared" si="13"/>
        <v>31.290000000000006</v>
      </c>
      <c r="O48" s="183">
        <f t="shared" si="13"/>
        <v>23.573333333333338</v>
      </c>
    </row>
    <row r="49" spans="1:16">
      <c r="B49" s="3" t="s">
        <v>32</v>
      </c>
      <c r="C49" s="183">
        <f t="shared" ref="C49:O49" si="14">C21*C35</f>
        <v>44.896222222222221</v>
      </c>
      <c r="D49" s="183">
        <f t="shared" si="14"/>
        <v>20.291555555555558</v>
      </c>
      <c r="E49" s="183">
        <f t="shared" si="14"/>
        <v>40.493555555555567</v>
      </c>
      <c r="F49" s="183">
        <f t="shared" si="14"/>
        <v>19.358444444444448</v>
      </c>
      <c r="G49" s="183">
        <f t="shared" si="14"/>
        <v>27.838222222222228</v>
      </c>
      <c r="H49" s="183">
        <f t="shared" si="14"/>
        <v>49.594222222222228</v>
      </c>
      <c r="I49" s="183">
        <f t="shared" si="14"/>
        <v>48.586222222222226</v>
      </c>
      <c r="J49" s="183">
        <f t="shared" si="14"/>
        <v>36.931555555555562</v>
      </c>
      <c r="K49" s="183">
        <f t="shared" si="14"/>
        <v>61.906000000000006</v>
      </c>
      <c r="L49" s="183">
        <f t="shared" si="14"/>
        <v>34.646444444444448</v>
      </c>
      <c r="M49" s="183">
        <f t="shared" si="14"/>
        <v>46.903999999999996</v>
      </c>
      <c r="N49" s="183">
        <f t="shared" si="14"/>
        <v>54.519111111111116</v>
      </c>
      <c r="O49" s="183">
        <f t="shared" si="14"/>
        <v>39.07555555555556</v>
      </c>
    </row>
    <row r="50" spans="1:16">
      <c r="B50" s="3" t="s">
        <v>34</v>
      </c>
      <c r="C50" s="183">
        <f t="shared" ref="C50:O50" si="15">C22*C36</f>
        <v>278.39555555555557</v>
      </c>
      <c r="D50" s="183">
        <f t="shared" si="15"/>
        <v>115.82666666666667</v>
      </c>
      <c r="E50" s="183">
        <f t="shared" si="15"/>
        <v>213.13777777777779</v>
      </c>
      <c r="F50" s="183">
        <f t="shared" si="15"/>
        <v>99.222222222222229</v>
      </c>
      <c r="G50" s="183">
        <f t="shared" si="15"/>
        <v>139.15111111111113</v>
      </c>
      <c r="H50" s="183">
        <f t="shared" si="15"/>
        <v>241.36444444444447</v>
      </c>
      <c r="I50" s="183">
        <f t="shared" si="15"/>
        <v>241.72888888888895</v>
      </c>
      <c r="J50" s="183">
        <f t="shared" si="15"/>
        <v>216.74666666666667</v>
      </c>
      <c r="K50" s="183">
        <f t="shared" si="15"/>
        <v>346.6755555555556</v>
      </c>
      <c r="L50" s="183">
        <f t="shared" si="15"/>
        <v>212.63111111111112</v>
      </c>
      <c r="M50" s="183">
        <f t="shared" si="15"/>
        <v>233.49333333333334</v>
      </c>
      <c r="N50" s="183">
        <f t="shared" si="15"/>
        <v>294.45333333333332</v>
      </c>
      <c r="O50" s="183">
        <f t="shared" si="15"/>
        <v>229.2177777777778</v>
      </c>
    </row>
    <row r="51" spans="1:16">
      <c r="B51" s="3" t="s">
        <v>35</v>
      </c>
      <c r="C51" s="183">
        <f t="shared" ref="C51:O51" si="16">C23*C37</f>
        <v>14.774999999999999</v>
      </c>
      <c r="D51" s="183">
        <f t="shared" si="16"/>
        <v>4.8166666666666673</v>
      </c>
      <c r="E51" s="183">
        <f t="shared" si="16"/>
        <v>4.5041666666666664</v>
      </c>
      <c r="F51" s="183">
        <f t="shared" si="16"/>
        <v>2.9541666666666671</v>
      </c>
      <c r="G51" s="183">
        <f t="shared" si="16"/>
        <v>4.6625000000000005</v>
      </c>
      <c r="H51" s="183">
        <f t="shared" si="16"/>
        <v>0.33333333333333337</v>
      </c>
      <c r="I51" s="183">
        <f t="shared" si="16"/>
        <v>19.462499999999999</v>
      </c>
      <c r="J51" s="183">
        <f t="shared" si="16"/>
        <v>27.114999999999998</v>
      </c>
      <c r="K51" s="183">
        <f t="shared" si="16"/>
        <v>2.1333333333333333</v>
      </c>
      <c r="L51" s="183">
        <f t="shared" si="16"/>
        <v>13.049999999999999</v>
      </c>
      <c r="M51" s="183">
        <f t="shared" si="16"/>
        <v>3.4541666666666671</v>
      </c>
      <c r="N51" s="183">
        <f t="shared" si="16"/>
        <v>19.633333333333336</v>
      </c>
      <c r="O51" s="183">
        <f t="shared" si="16"/>
        <v>8.6083333333333343</v>
      </c>
    </row>
    <row r="52" spans="1:16">
      <c r="B52" s="3" t="s">
        <v>36</v>
      </c>
      <c r="C52" s="183">
        <f t="shared" ref="C52:O52" si="17">C24*C38</f>
        <v>17.916666666666664</v>
      </c>
      <c r="D52" s="183">
        <f t="shared" si="17"/>
        <v>38.936</v>
      </c>
      <c r="E52" s="183">
        <f t="shared" si="17"/>
        <v>12.347999999999999</v>
      </c>
      <c r="F52" s="183">
        <f t="shared" si="17"/>
        <v>21.52</v>
      </c>
      <c r="G52" s="183">
        <f t="shared" si="17"/>
        <v>7.6866666666666656</v>
      </c>
      <c r="H52" s="183">
        <f t="shared" si="17"/>
        <v>11.9</v>
      </c>
      <c r="I52" s="183">
        <f t="shared" si="17"/>
        <v>9.34</v>
      </c>
      <c r="J52" s="183">
        <f t="shared" si="17"/>
        <v>16.126666666666665</v>
      </c>
      <c r="K52" s="183">
        <f t="shared" si="17"/>
        <v>51.815999999999995</v>
      </c>
      <c r="L52" s="183">
        <f t="shared" si="17"/>
        <v>4.0933333333333328</v>
      </c>
      <c r="M52" s="183">
        <f t="shared" si="17"/>
        <v>19.927999999999997</v>
      </c>
      <c r="N52" s="183">
        <f t="shared" si="17"/>
        <v>28.953333333333337</v>
      </c>
      <c r="O52" s="183">
        <f t="shared" si="17"/>
        <v>26.06666666666667</v>
      </c>
    </row>
    <row r="53" spans="1:16">
      <c r="B53" s="3" t="s">
        <v>33</v>
      </c>
      <c r="C53" s="183">
        <f t="shared" ref="C53:O53" si="18">C25*C39</f>
        <v>75.511111111111106</v>
      </c>
      <c r="D53" s="183">
        <f t="shared" si="18"/>
        <v>52.577777777777783</v>
      </c>
      <c r="E53" s="183">
        <f t="shared" si="18"/>
        <v>58.69629629629631</v>
      </c>
      <c r="F53" s="183">
        <f t="shared" si="18"/>
        <v>28.611111111111114</v>
      </c>
      <c r="G53" s="183">
        <f t="shared" si="18"/>
        <v>32.422222222222224</v>
      </c>
      <c r="H53" s="183">
        <f t="shared" si="18"/>
        <v>101.85185185185185</v>
      </c>
      <c r="I53" s="183">
        <f t="shared" si="18"/>
        <v>58.25185185185186</v>
      </c>
      <c r="J53" s="183">
        <f t="shared" si="18"/>
        <v>41.633333333333333</v>
      </c>
      <c r="K53" s="183">
        <f t="shared" si="18"/>
        <v>59.622222222222227</v>
      </c>
      <c r="L53" s="183">
        <f t="shared" si="18"/>
        <v>76.577777777777783</v>
      </c>
      <c r="M53" s="183">
        <f t="shared" si="18"/>
        <v>61.822222222222223</v>
      </c>
      <c r="N53" s="183">
        <f t="shared" si="18"/>
        <v>86.829629629629636</v>
      </c>
      <c r="O53" s="183">
        <f t="shared" si="18"/>
        <v>89.614814814814821</v>
      </c>
    </row>
    <row r="54" spans="1:16">
      <c r="B54" s="3" t="s">
        <v>14</v>
      </c>
      <c r="C54" s="183">
        <f t="shared" ref="C54:O54" si="19">C26*C40</f>
        <v>16.555555555555557</v>
      </c>
      <c r="D54" s="183">
        <f t="shared" si="19"/>
        <v>5.7333333333333343</v>
      </c>
      <c r="E54" s="183">
        <f t="shared" si="19"/>
        <v>34.800000000000004</v>
      </c>
      <c r="F54" s="183">
        <f t="shared" si="19"/>
        <v>8.4</v>
      </c>
      <c r="G54" s="183">
        <f t="shared" si="19"/>
        <v>13.316666666666665</v>
      </c>
      <c r="H54" s="183">
        <f t="shared" si="19"/>
        <v>37.93333333333333</v>
      </c>
      <c r="I54" s="183">
        <f t="shared" si="19"/>
        <v>23.633333333333336</v>
      </c>
      <c r="J54" s="183">
        <f t="shared" si="19"/>
        <v>11.844444444444445</v>
      </c>
      <c r="K54" s="183">
        <f t="shared" si="19"/>
        <v>55.466666666666669</v>
      </c>
      <c r="L54" s="183">
        <f t="shared" si="19"/>
        <v>10.777777777777779</v>
      </c>
      <c r="M54" s="183">
        <f t="shared" si="19"/>
        <v>23.183333333333334</v>
      </c>
      <c r="N54" s="183">
        <f t="shared" si="19"/>
        <v>31.200000000000003</v>
      </c>
      <c r="O54" s="183">
        <f t="shared" si="19"/>
        <v>13.022222222222224</v>
      </c>
      <c r="P54" s="11"/>
    </row>
    <row r="55" spans="1:16">
      <c r="B55" s="3" t="s">
        <v>39</v>
      </c>
      <c r="C55" s="183">
        <f t="shared" ref="C55:O55" si="20">C27*C41</f>
        <v>58.974311487680474</v>
      </c>
      <c r="D55" s="183">
        <f t="shared" si="20"/>
        <v>58.190357311017948</v>
      </c>
      <c r="E55" s="183">
        <f t="shared" si="20"/>
        <v>39.800637090888372</v>
      </c>
      <c r="F55" s="183">
        <f t="shared" si="20"/>
        <v>54.880287597871408</v>
      </c>
      <c r="G55" s="183">
        <f t="shared" si="20"/>
        <v>56.930458396090025</v>
      </c>
      <c r="H55" s="183">
        <f t="shared" si="20"/>
        <v>59.256578916609442</v>
      </c>
      <c r="I55" s="183">
        <f t="shared" si="20"/>
        <v>27.235130989145205</v>
      </c>
      <c r="J55" s="183">
        <f t="shared" si="20"/>
        <v>65.020731031461096</v>
      </c>
      <c r="K55" s="183">
        <f t="shared" si="20"/>
        <v>57.597036911214047</v>
      </c>
      <c r="L55" s="183">
        <f t="shared" si="20"/>
        <v>68.50279704299848</v>
      </c>
      <c r="M55" s="183">
        <f t="shared" si="20"/>
        <v>43.249741711547777</v>
      </c>
      <c r="N55" s="183">
        <f t="shared" si="20"/>
        <v>29.685411157538439</v>
      </c>
      <c r="O55" s="183">
        <f t="shared" si="20"/>
        <v>48.614668874013759</v>
      </c>
    </row>
    <row r="56" spans="1:16">
      <c r="B56" s="3" t="s">
        <v>37</v>
      </c>
      <c r="C56" s="183">
        <f t="shared" ref="C56:O56" si="21">C28*C42</f>
        <v>61.45</v>
      </c>
      <c r="D56" s="183">
        <f t="shared" si="21"/>
        <v>35.450000000000003</v>
      </c>
      <c r="E56" s="183">
        <f t="shared" si="21"/>
        <v>25.700000000000003</v>
      </c>
      <c r="F56" s="183">
        <f t="shared" si="21"/>
        <v>34.733333333333334</v>
      </c>
      <c r="G56" s="183">
        <f t="shared" si="21"/>
        <v>29.499999999999996</v>
      </c>
      <c r="H56" s="183">
        <f t="shared" si="21"/>
        <v>23.75</v>
      </c>
      <c r="I56" s="183">
        <f t="shared" si="21"/>
        <v>38.199999999999996</v>
      </c>
      <c r="J56" s="183">
        <f t="shared" si="21"/>
        <v>73.2</v>
      </c>
      <c r="K56" s="183">
        <f t="shared" si="21"/>
        <v>35.466666666666669</v>
      </c>
      <c r="L56" s="183">
        <f t="shared" si="21"/>
        <v>48.1</v>
      </c>
      <c r="M56" s="183">
        <f t="shared" si="21"/>
        <v>40.249999999999993</v>
      </c>
      <c r="N56" s="183">
        <f t="shared" si="21"/>
        <v>62.449999999999996</v>
      </c>
      <c r="O56" s="183">
        <f t="shared" si="21"/>
        <v>86.866666666666674</v>
      </c>
    </row>
    <row r="57" spans="1:16">
      <c r="B57" s="3" t="s">
        <v>38</v>
      </c>
      <c r="C57" s="183">
        <f t="shared" ref="C57:O57" si="22">C29*C43</f>
        <v>45.685860000091985</v>
      </c>
      <c r="D57" s="183">
        <f t="shared" si="22"/>
        <v>10.131366666666667</v>
      </c>
      <c r="E57" s="183">
        <f t="shared" si="22"/>
        <v>13.901276666666666</v>
      </c>
      <c r="F57" s="183">
        <f t="shared" si="22"/>
        <v>9.6979722222222229</v>
      </c>
      <c r="G57" s="183">
        <f t="shared" si="22"/>
        <v>15.369733333333336</v>
      </c>
      <c r="H57" s="183">
        <f t="shared" si="22"/>
        <v>15.987166666666667</v>
      </c>
      <c r="I57" s="183">
        <f t="shared" si="22"/>
        <v>24.249222222222226</v>
      </c>
      <c r="J57" s="183">
        <f t="shared" si="22"/>
        <v>42.797591666666669</v>
      </c>
      <c r="K57" s="183">
        <f t="shared" si="22"/>
        <v>25.731963333333333</v>
      </c>
      <c r="L57" s="183">
        <f t="shared" si="22"/>
        <v>46.223681514622797</v>
      </c>
      <c r="M57" s="183">
        <f t="shared" si="22"/>
        <v>20.349671333333333</v>
      </c>
      <c r="N57" s="183">
        <f t="shared" si="22"/>
        <v>30.926799999999997</v>
      </c>
      <c r="O57" s="183">
        <f t="shared" si="22"/>
        <v>113.4675</v>
      </c>
    </row>
    <row r="58" spans="1:16">
      <c r="B58" s="177" t="s">
        <v>55</v>
      </c>
      <c r="C58" s="178">
        <f t="shared" ref="C58:O58" si="23">SUM(C47:C57)</f>
        <v>647.40521593221695</v>
      </c>
      <c r="D58" s="178">
        <f t="shared" si="23"/>
        <v>358.97759064435127</v>
      </c>
      <c r="E58" s="178">
        <f t="shared" si="23"/>
        <v>473.75531005385136</v>
      </c>
      <c r="F58" s="178">
        <f t="shared" si="23"/>
        <v>294.22100426453812</v>
      </c>
      <c r="G58" s="178">
        <f t="shared" si="23"/>
        <v>353.67671395164558</v>
      </c>
      <c r="H58" s="178">
        <f t="shared" si="23"/>
        <v>590.08249743512795</v>
      </c>
      <c r="I58" s="178">
        <f t="shared" si="23"/>
        <v>534.0404161743304</v>
      </c>
      <c r="J58" s="178">
        <f t="shared" si="23"/>
        <v>560.0175893647945</v>
      </c>
      <c r="K58" s="178">
        <f t="shared" si="23"/>
        <v>745.62597802232528</v>
      </c>
      <c r="L58" s="178">
        <f t="shared" si="23"/>
        <v>541.48372300206574</v>
      </c>
      <c r="M58" s="178">
        <f t="shared" si="23"/>
        <v>525.3376686004367</v>
      </c>
      <c r="N58" s="178">
        <f t="shared" si="23"/>
        <v>689.00935189827919</v>
      </c>
      <c r="O58" s="178">
        <f t="shared" si="23"/>
        <v>693.58753924438417</v>
      </c>
    </row>
    <row r="59" spans="1:16" s="16" customFormat="1">
      <c r="A59" s="2"/>
      <c r="B59" s="3"/>
      <c r="C59" s="162"/>
      <c r="D59" s="162"/>
      <c r="E59" s="162"/>
      <c r="F59" s="15"/>
      <c r="G59" s="162"/>
      <c r="H59" s="162"/>
      <c r="I59" s="162"/>
      <c r="J59" s="162"/>
      <c r="K59" s="162"/>
      <c r="L59" s="162"/>
      <c r="M59" s="162"/>
      <c r="N59" s="162"/>
      <c r="O59" s="162"/>
    </row>
    <row r="68" spans="2:2">
      <c r="B68" s="2"/>
    </row>
    <row r="69" spans="2:2">
      <c r="B69" s="2"/>
    </row>
    <row r="70" spans="2:2">
      <c r="B70" s="2"/>
    </row>
    <row r="71" spans="2:2">
      <c r="B71" s="2"/>
    </row>
    <row r="72" spans="2:2">
      <c r="B72" s="2"/>
    </row>
    <row r="73" spans="2:2">
      <c r="B73" s="2"/>
    </row>
    <row r="74" spans="2:2">
      <c r="B74" s="2"/>
    </row>
    <row r="75" spans="2:2">
      <c r="B75" s="2"/>
    </row>
    <row r="76" spans="2:2">
      <c r="B76" s="2"/>
    </row>
    <row r="77" spans="2:2">
      <c r="B77" s="2"/>
    </row>
    <row r="78" spans="2:2">
      <c r="B78" s="2"/>
    </row>
    <row r="79" spans="2:2">
      <c r="B79" s="2"/>
    </row>
    <row r="80" spans="2:2">
      <c r="B80" s="2"/>
    </row>
    <row r="81" spans="2:2">
      <c r="B81" s="2"/>
    </row>
    <row r="82" spans="2:2">
      <c r="B82" s="2"/>
    </row>
    <row r="83" spans="2:2">
      <c r="B83" s="2"/>
    </row>
    <row r="84" spans="2:2">
      <c r="B84" s="2"/>
    </row>
    <row r="85" spans="2:2">
      <c r="B85" s="2"/>
    </row>
    <row r="86" spans="2:2">
      <c r="B86" s="2"/>
    </row>
    <row r="87" spans="2:2">
      <c r="B87" s="2"/>
    </row>
    <row r="88" spans="2:2">
      <c r="B88" s="2"/>
    </row>
    <row r="89" spans="2:2">
      <c r="B89" s="2"/>
    </row>
    <row r="90" spans="2:2">
      <c r="B90" s="2"/>
    </row>
    <row r="91" spans="2:2">
      <c r="B91" s="2"/>
    </row>
    <row r="92" spans="2:2">
      <c r="B92" s="2"/>
    </row>
    <row r="93" spans="2:2">
      <c r="B93" s="2"/>
    </row>
    <row r="94" spans="2:2">
      <c r="B94" s="2"/>
    </row>
    <row r="95" spans="2:2">
      <c r="B95" s="2"/>
    </row>
    <row r="96" spans="2:2">
      <c r="B96" s="2"/>
    </row>
    <row r="97" spans="2:2">
      <c r="B97" s="2"/>
    </row>
    <row r="98" spans="2:2">
      <c r="B98" s="2"/>
    </row>
    <row r="99" spans="2:2">
      <c r="B99" s="2"/>
    </row>
    <row r="100" spans="2:2">
      <c r="B100" s="2"/>
    </row>
    <row r="101" spans="2:2">
      <c r="B101" s="2"/>
    </row>
    <row r="102" spans="2:2">
      <c r="B102" s="2"/>
    </row>
    <row r="103" spans="2:2">
      <c r="B103" s="2"/>
    </row>
    <row r="104" spans="2:2">
      <c r="B104" s="2"/>
    </row>
    <row r="105" spans="2:2">
      <c r="B105" s="2"/>
    </row>
    <row r="106" spans="2:2">
      <c r="B106" s="2"/>
    </row>
    <row r="107" spans="2:2">
      <c r="B107" s="2"/>
    </row>
    <row r="108" spans="2:2">
      <c r="B108" s="2"/>
    </row>
    <row r="109" spans="2:2">
      <c r="B109" s="2"/>
    </row>
    <row r="110" spans="2:2">
      <c r="B110" s="2"/>
    </row>
    <row r="111" spans="2:2">
      <c r="B111" s="2"/>
    </row>
    <row r="112" spans="2:2">
      <c r="B112" s="2"/>
    </row>
    <row r="113" spans="2:2">
      <c r="B113" s="2"/>
    </row>
    <row r="114" spans="2:2">
      <c r="B114" s="2"/>
    </row>
    <row r="115" spans="2:2">
      <c r="B115" s="2"/>
    </row>
    <row r="116" spans="2:2">
      <c r="B116" s="2"/>
    </row>
    <row r="117" spans="2:2">
      <c r="B117" s="2"/>
    </row>
    <row r="118" spans="2:2">
      <c r="B118" s="2"/>
    </row>
    <row r="119" spans="2:2">
      <c r="B119" s="2"/>
    </row>
    <row r="120" spans="2:2">
      <c r="B120" s="2"/>
    </row>
    <row r="121" spans="2:2">
      <c r="B121" s="2"/>
    </row>
    <row r="122" spans="2:2">
      <c r="B122" s="2"/>
    </row>
    <row r="123" spans="2:2">
      <c r="B123" s="2"/>
    </row>
    <row r="124" spans="2:2">
      <c r="B124" s="2"/>
    </row>
    <row r="125" spans="2:2">
      <c r="B125" s="2"/>
    </row>
    <row r="126" spans="2:2">
      <c r="B126" s="2"/>
    </row>
    <row r="127" spans="2:2">
      <c r="B127" s="2"/>
    </row>
    <row r="128" spans="2:2">
      <c r="B128" s="2"/>
    </row>
    <row r="129" spans="2:2">
      <c r="B129" s="2"/>
    </row>
    <row r="130" spans="2:2">
      <c r="B130" s="2"/>
    </row>
    <row r="131" spans="2:2">
      <c r="B131" s="2"/>
    </row>
    <row r="132" spans="2:2">
      <c r="B132" s="2"/>
    </row>
    <row r="133" spans="2:2">
      <c r="B133" s="2"/>
    </row>
    <row r="134" spans="2:2">
      <c r="B134" s="2"/>
    </row>
    <row r="135" spans="2:2">
      <c r="B135" s="2"/>
    </row>
    <row r="136" spans="2:2">
      <c r="B136" s="2"/>
    </row>
    <row r="137" spans="2:2">
      <c r="B137" s="2"/>
    </row>
    <row r="138" spans="2:2">
      <c r="B138" s="2"/>
    </row>
    <row r="139" spans="2:2">
      <c r="B139" s="2"/>
    </row>
    <row r="140" spans="2:2">
      <c r="B140" s="2"/>
    </row>
    <row r="141" spans="2:2">
      <c r="B141" s="2"/>
    </row>
    <row r="142" spans="2:2">
      <c r="B142" s="2"/>
    </row>
    <row r="143" spans="2:2">
      <c r="B143" s="2"/>
    </row>
    <row r="144" spans="2:2">
      <c r="B144" s="2"/>
    </row>
    <row r="145" spans="2:2">
      <c r="B145" s="2"/>
    </row>
    <row r="146" spans="2:2">
      <c r="B146" s="2"/>
    </row>
    <row r="147" spans="2:2">
      <c r="B147" s="2"/>
    </row>
    <row r="148" spans="2:2">
      <c r="B148" s="2"/>
    </row>
    <row r="149" spans="2:2">
      <c r="B149" s="2"/>
    </row>
    <row r="150" spans="2:2">
      <c r="B150" s="2"/>
    </row>
    <row r="151" spans="2:2">
      <c r="B151" s="2"/>
    </row>
    <row r="152" spans="2:2">
      <c r="B152" s="2"/>
    </row>
    <row r="153" spans="2:2">
      <c r="B153" s="2"/>
    </row>
    <row r="154" spans="2:2">
      <c r="B154" s="2"/>
    </row>
    <row r="155" spans="2:2">
      <c r="B155" s="2"/>
    </row>
    <row r="156" spans="2:2">
      <c r="B156" s="2"/>
    </row>
    <row r="157" spans="2:2">
      <c r="B157" s="2"/>
    </row>
    <row r="158" spans="2:2">
      <c r="B158" s="2"/>
    </row>
    <row r="159" spans="2:2">
      <c r="B159" s="2"/>
    </row>
    <row r="160" spans="2:2">
      <c r="B160" s="2"/>
    </row>
    <row r="161" spans="2:2">
      <c r="B161" s="2"/>
    </row>
    <row r="162" spans="2:2">
      <c r="B162" s="2"/>
    </row>
    <row r="163" spans="2:2">
      <c r="B163" s="2"/>
    </row>
    <row r="164" spans="2:2">
      <c r="B164" s="2"/>
    </row>
    <row r="165" spans="2:2">
      <c r="B165" s="2"/>
    </row>
    <row r="166" spans="2:2">
      <c r="B166" s="2"/>
    </row>
    <row r="167" spans="2:2">
      <c r="B167" s="2"/>
    </row>
    <row r="168" spans="2:2">
      <c r="B168" s="2"/>
    </row>
    <row r="169" spans="2:2">
      <c r="B169" s="2"/>
    </row>
    <row r="170" spans="2:2">
      <c r="B170" s="2"/>
    </row>
    <row r="171" spans="2:2">
      <c r="B171" s="2"/>
    </row>
    <row r="172" spans="2:2">
      <c r="B172" s="2"/>
    </row>
    <row r="173" spans="2:2">
      <c r="B173" s="2"/>
    </row>
    <row r="174" spans="2:2">
      <c r="B174" s="2"/>
    </row>
    <row r="175" spans="2:2">
      <c r="B175" s="2"/>
    </row>
    <row r="176" spans="2:2">
      <c r="B176" s="2"/>
    </row>
    <row r="177" spans="2:2">
      <c r="B177" s="2"/>
    </row>
    <row r="178" spans="2:2">
      <c r="B178" s="2"/>
    </row>
    <row r="179" spans="2:2">
      <c r="B179" s="2"/>
    </row>
    <row r="180" spans="2:2">
      <c r="B180" s="2"/>
    </row>
    <row r="181" spans="2:2">
      <c r="B181" s="2"/>
    </row>
    <row r="182" spans="2:2">
      <c r="B182" s="2"/>
    </row>
    <row r="183" spans="2:2">
      <c r="B183" s="2"/>
    </row>
    <row r="184" spans="2:2">
      <c r="B184" s="2"/>
    </row>
    <row r="185" spans="2:2">
      <c r="B185" s="2"/>
    </row>
    <row r="186" spans="2:2">
      <c r="B186" s="2"/>
    </row>
    <row r="187" spans="2:2">
      <c r="B187" s="2"/>
    </row>
    <row r="188" spans="2:2">
      <c r="B188" s="2"/>
    </row>
    <row r="189" spans="2:2">
      <c r="B189" s="2"/>
    </row>
    <row r="190" spans="2:2">
      <c r="B190" s="2"/>
    </row>
    <row r="191" spans="2:2">
      <c r="B191" s="2"/>
    </row>
    <row r="192" spans="2:2">
      <c r="B192" s="2"/>
    </row>
    <row r="193" spans="2:2">
      <c r="B193" s="2"/>
    </row>
    <row r="194" spans="2:2">
      <c r="B194" s="2"/>
    </row>
    <row r="195" spans="2:2">
      <c r="B195" s="2"/>
    </row>
    <row r="196" spans="2:2">
      <c r="B196" s="2"/>
    </row>
    <row r="197" spans="2:2">
      <c r="B197" s="2"/>
    </row>
    <row r="198" spans="2:2">
      <c r="B198" s="2"/>
    </row>
    <row r="199" spans="2:2">
      <c r="B199" s="2"/>
    </row>
    <row r="200" spans="2:2">
      <c r="B200" s="2"/>
    </row>
    <row r="201" spans="2:2">
      <c r="B201" s="2"/>
    </row>
    <row r="202" spans="2:2">
      <c r="B202" s="2"/>
    </row>
    <row r="203" spans="2:2">
      <c r="B203" s="2"/>
    </row>
    <row r="204" spans="2:2">
      <c r="B204" s="2"/>
    </row>
    <row r="205" spans="2:2">
      <c r="B205" s="2"/>
    </row>
    <row r="206" spans="2:2">
      <c r="B206" s="2"/>
    </row>
    <row r="207" spans="2:2">
      <c r="B207" s="2"/>
    </row>
    <row r="208" spans="2:2">
      <c r="B208" s="2"/>
    </row>
    <row r="209" spans="2:2">
      <c r="B209" s="2"/>
    </row>
    <row r="210" spans="2:2">
      <c r="B210" s="2"/>
    </row>
    <row r="211" spans="2:2">
      <c r="B211" s="2"/>
    </row>
    <row r="212" spans="2:2">
      <c r="B212" s="2"/>
    </row>
    <row r="213" spans="2:2">
      <c r="B213" s="2"/>
    </row>
    <row r="214" spans="2:2">
      <c r="B214" s="2"/>
    </row>
    <row r="215" spans="2:2">
      <c r="B215" s="2"/>
    </row>
    <row r="216" spans="2:2">
      <c r="B216" s="2"/>
    </row>
    <row r="217" spans="2:2">
      <c r="B217" s="2"/>
    </row>
    <row r="218" spans="2:2">
      <c r="B218" s="2"/>
    </row>
    <row r="219" spans="2:2">
      <c r="B219" s="2"/>
    </row>
    <row r="220" spans="2:2">
      <c r="B220" s="2"/>
    </row>
    <row r="221" spans="2:2">
      <c r="B221" s="2"/>
    </row>
    <row r="222" spans="2:2">
      <c r="B222" s="2"/>
    </row>
    <row r="223" spans="2:2">
      <c r="B223" s="2"/>
    </row>
    <row r="224" spans="2:2">
      <c r="B224" s="2"/>
    </row>
    <row r="225" spans="2:2">
      <c r="B225" s="2"/>
    </row>
    <row r="226" spans="2:2">
      <c r="B226" s="2"/>
    </row>
    <row r="227" spans="2:2">
      <c r="B227" s="2"/>
    </row>
    <row r="228" spans="2:2">
      <c r="B228" s="2"/>
    </row>
    <row r="229" spans="2:2">
      <c r="B229" s="2"/>
    </row>
    <row r="230" spans="2:2">
      <c r="B230" s="2"/>
    </row>
    <row r="231" spans="2:2">
      <c r="B231" s="2"/>
    </row>
    <row r="232" spans="2:2">
      <c r="B232" s="2"/>
    </row>
    <row r="233" spans="2:2">
      <c r="B233" s="2"/>
    </row>
    <row r="234" spans="2:2">
      <c r="B234" s="2"/>
    </row>
    <row r="235" spans="2:2">
      <c r="B235" s="2"/>
    </row>
    <row r="236" spans="2:2">
      <c r="B236" s="2"/>
    </row>
    <row r="237" spans="2:2">
      <c r="B237" s="2"/>
    </row>
    <row r="238" spans="2:2">
      <c r="B238" s="2"/>
    </row>
    <row r="239" spans="2:2">
      <c r="B239" s="2"/>
    </row>
    <row r="240" spans="2:2">
      <c r="B240" s="2"/>
    </row>
    <row r="241" spans="2:2">
      <c r="B241" s="2"/>
    </row>
    <row r="242" spans="2:2">
      <c r="B242" s="2"/>
    </row>
    <row r="243" spans="2:2">
      <c r="B243" s="2"/>
    </row>
    <row r="244" spans="2:2">
      <c r="B244" s="2"/>
    </row>
    <row r="245" spans="2:2">
      <c r="B245" s="2"/>
    </row>
    <row r="246" spans="2:2">
      <c r="B246" s="2"/>
    </row>
    <row r="247" spans="2:2">
      <c r="B247" s="2"/>
    </row>
    <row r="248" spans="2:2">
      <c r="B248" s="2"/>
    </row>
    <row r="249" spans="2:2">
      <c r="B249" s="2"/>
    </row>
    <row r="250" spans="2:2">
      <c r="B250" s="2"/>
    </row>
    <row r="251" spans="2:2">
      <c r="B251" s="2"/>
    </row>
    <row r="252" spans="2:2">
      <c r="B252" s="2"/>
    </row>
    <row r="253" spans="2:2">
      <c r="B253" s="2"/>
    </row>
    <row r="254" spans="2:2">
      <c r="B254" s="2"/>
    </row>
    <row r="255" spans="2:2">
      <c r="B255" s="2"/>
    </row>
    <row r="256" spans="2:2">
      <c r="B256" s="2"/>
    </row>
    <row r="257" spans="2:2">
      <c r="B257" s="2"/>
    </row>
    <row r="258" spans="2:2">
      <c r="B258" s="2"/>
    </row>
    <row r="259" spans="2:2">
      <c r="B259" s="2"/>
    </row>
    <row r="260" spans="2:2">
      <c r="B260" s="2"/>
    </row>
    <row r="261" spans="2:2">
      <c r="B261" s="2"/>
    </row>
    <row r="262" spans="2:2">
      <c r="B262" s="2"/>
    </row>
    <row r="263" spans="2:2">
      <c r="B263" s="2"/>
    </row>
    <row r="264" spans="2:2">
      <c r="B264" s="2"/>
    </row>
    <row r="265" spans="2:2">
      <c r="B265" s="2"/>
    </row>
    <row r="266" spans="2:2">
      <c r="B266" s="2"/>
    </row>
    <row r="267" spans="2:2">
      <c r="B267" s="2"/>
    </row>
    <row r="268" spans="2:2">
      <c r="B268" s="2"/>
    </row>
    <row r="269" spans="2:2">
      <c r="B269" s="2"/>
    </row>
    <row r="270" spans="2:2">
      <c r="B270" s="2"/>
    </row>
    <row r="271" spans="2:2">
      <c r="B271" s="2"/>
    </row>
    <row r="272" spans="2:2">
      <c r="B272" s="2"/>
    </row>
    <row r="273" spans="2:2">
      <c r="B273" s="2"/>
    </row>
    <row r="274" spans="2:2">
      <c r="B274" s="2"/>
    </row>
    <row r="275" spans="2:2">
      <c r="B275" s="2"/>
    </row>
    <row r="276" spans="2:2">
      <c r="B276" s="2"/>
    </row>
    <row r="277" spans="2:2">
      <c r="B277" s="2"/>
    </row>
    <row r="278" spans="2:2">
      <c r="B278" s="2"/>
    </row>
    <row r="279" spans="2:2">
      <c r="B279" s="2"/>
    </row>
    <row r="280" spans="2:2">
      <c r="B280" s="2"/>
    </row>
    <row r="281" spans="2:2">
      <c r="B281" s="2"/>
    </row>
    <row r="282" spans="2:2">
      <c r="B282" s="2"/>
    </row>
    <row r="283" spans="2:2">
      <c r="B283" s="2"/>
    </row>
    <row r="284" spans="2:2">
      <c r="B284" s="2"/>
    </row>
    <row r="285" spans="2:2">
      <c r="B285" s="2"/>
    </row>
    <row r="286" spans="2:2">
      <c r="B286" s="2"/>
    </row>
    <row r="287" spans="2:2">
      <c r="B287" s="2"/>
    </row>
    <row r="288" spans="2:2">
      <c r="B288" s="2"/>
    </row>
    <row r="289" spans="2:2">
      <c r="B289" s="2"/>
    </row>
    <row r="290" spans="2:2">
      <c r="B290" s="2"/>
    </row>
    <row r="291" spans="2:2">
      <c r="B291" s="2"/>
    </row>
    <row r="292" spans="2:2">
      <c r="B292" s="2"/>
    </row>
    <row r="293" spans="2:2">
      <c r="B293" s="2"/>
    </row>
    <row r="294" spans="2:2">
      <c r="B294" s="2"/>
    </row>
    <row r="295" spans="2:2">
      <c r="B295" s="2"/>
    </row>
    <row r="296" spans="2:2">
      <c r="B296" s="2"/>
    </row>
    <row r="297" spans="2:2">
      <c r="B297" s="2"/>
    </row>
    <row r="298" spans="2:2">
      <c r="B298" s="2"/>
    </row>
    <row r="299" spans="2:2">
      <c r="B299" s="2"/>
    </row>
    <row r="300" spans="2:2">
      <c r="B300" s="2"/>
    </row>
    <row r="301" spans="2:2">
      <c r="B301" s="2"/>
    </row>
    <row r="302" spans="2:2">
      <c r="B302" s="2"/>
    </row>
    <row r="303" spans="2:2">
      <c r="B303" s="2"/>
    </row>
    <row r="304" spans="2:2">
      <c r="B304" s="2"/>
    </row>
    <row r="305" spans="2:2">
      <c r="B305" s="2"/>
    </row>
    <row r="306" spans="2:2">
      <c r="B306" s="2"/>
    </row>
    <row r="307" spans="2:2">
      <c r="B307" s="2"/>
    </row>
    <row r="308" spans="2:2">
      <c r="B308" s="2"/>
    </row>
    <row r="309" spans="2:2">
      <c r="B309" s="2"/>
    </row>
    <row r="310" spans="2:2">
      <c r="B310" s="2"/>
    </row>
    <row r="311" spans="2:2">
      <c r="B311" s="2"/>
    </row>
    <row r="312" spans="2:2">
      <c r="B312" s="2"/>
    </row>
    <row r="313" spans="2:2">
      <c r="B313" s="2"/>
    </row>
    <row r="314" spans="2:2">
      <c r="B314" s="2"/>
    </row>
    <row r="315" spans="2:2">
      <c r="B315" s="2"/>
    </row>
    <row r="316" spans="2:2">
      <c r="B316" s="2"/>
    </row>
    <row r="317" spans="2:2">
      <c r="B317" s="2"/>
    </row>
    <row r="318" spans="2:2">
      <c r="B318" s="2"/>
    </row>
    <row r="319" spans="2:2">
      <c r="B319" s="2"/>
    </row>
    <row r="320" spans="2:2">
      <c r="B320" s="2"/>
    </row>
    <row r="321" spans="2:2">
      <c r="B321" s="2"/>
    </row>
    <row r="322" spans="2:2">
      <c r="B322" s="2"/>
    </row>
    <row r="323" spans="2:2">
      <c r="B323" s="2"/>
    </row>
    <row r="324" spans="2:2">
      <c r="B324" s="2"/>
    </row>
    <row r="325" spans="2:2">
      <c r="B325" s="2"/>
    </row>
    <row r="326" spans="2:2">
      <c r="B326" s="2"/>
    </row>
    <row r="327" spans="2:2">
      <c r="B327" s="2"/>
    </row>
    <row r="328" spans="2:2">
      <c r="B328" s="2"/>
    </row>
    <row r="329" spans="2:2">
      <c r="B329" s="2"/>
    </row>
    <row r="330" spans="2:2">
      <c r="B330" s="2"/>
    </row>
    <row r="331" spans="2:2">
      <c r="B331" s="2"/>
    </row>
    <row r="332" spans="2:2">
      <c r="B332" s="2"/>
    </row>
    <row r="333" spans="2:2">
      <c r="B333" s="2"/>
    </row>
    <row r="334" spans="2:2">
      <c r="B334" s="2"/>
    </row>
    <row r="335" spans="2:2">
      <c r="B335" s="2"/>
    </row>
    <row r="336" spans="2:2">
      <c r="B336" s="2"/>
    </row>
    <row r="337" spans="2:2">
      <c r="B337" s="2"/>
    </row>
  </sheetData>
  <sheetProtection algorithmName="SHA-512" hashValue="x6v8nxA+11RRiaP6cfYj9TbQYfxy03C9KZjAt6KfZiXedlNN+8KGVlr9LxILsmsygopI9vYfFgGFsgqb8v6syA==" saltValue="tP2d9irqO2ojDSExviKuKw==" spinCount="100000" sheet="1" objects="1" scenarios="1"/>
  <mergeCells count="1">
    <mergeCell ref="B2:O2"/>
  </mergeCells>
  <conditionalFormatting sqref="C33:O43">
    <cfRule type="cellIs" dxfId="4" priority="1" stopIfTrue="1" operator="equal">
      <formula>"NA"</formula>
    </cfRule>
  </conditionalFormatting>
  <conditionalFormatting sqref="C47:O57">
    <cfRule type="cellIs" dxfId="3" priority="4" stopIfTrue="1" operator="equal">
      <formula>0</formula>
    </cfRule>
  </conditionalFormatting>
  <conditionalFormatting sqref="C52:O53 P31:P32">
    <cfRule type="cellIs" dxfId="2" priority="5" stopIfTrue="1" operator="equal">
      <formula>"NA"</formula>
    </cfRule>
  </conditionalFormatting>
  <pageMargins left="0.5" right="0.5" top="0.5" bottom="0.5" header="0" footer="0"/>
  <pageSetup paperSize="5" scale="52" fitToHeight="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8" tint="0.59999389629810485"/>
  </sheetPr>
  <dimension ref="A2:S293"/>
  <sheetViews>
    <sheetView view="pageBreakPreview" zoomScale="80" zoomScaleNormal="100" zoomScaleSheetLayoutView="80" workbookViewId="0"/>
  </sheetViews>
  <sheetFormatPr defaultColWidth="9.140625" defaultRowHeight="18"/>
  <cols>
    <col min="1" max="1" width="10.85546875" style="2" customWidth="1"/>
    <col min="2" max="2" width="58.7109375" style="3" bestFit="1" customWidth="1"/>
    <col min="3" max="3" width="16.7109375" style="2" customWidth="1"/>
    <col min="4" max="4" width="17.85546875" style="2" bestFit="1" customWidth="1"/>
    <col min="5" max="5" width="17.85546875" style="2" customWidth="1"/>
    <col min="6" max="7" width="18.42578125" style="2" bestFit="1" customWidth="1"/>
    <col min="8" max="8" width="19" style="2" bestFit="1" customWidth="1"/>
    <col min="9" max="9" width="18.140625" style="2" bestFit="1" customWidth="1"/>
    <col min="10" max="10" width="19.28515625" style="2" customWidth="1"/>
    <col min="11" max="11" width="19" style="2" bestFit="1" customWidth="1"/>
    <col min="12" max="12" width="21.140625" style="2" bestFit="1" customWidth="1"/>
    <col min="13" max="13" width="58.7109375" style="2" bestFit="1" customWidth="1"/>
    <col min="14" max="14" width="16.85546875" style="2" customWidth="1"/>
    <col min="15" max="16" width="19.28515625" style="2" bestFit="1" customWidth="1"/>
    <col min="17" max="18" width="11.28515625" style="2" customWidth="1"/>
    <col min="19" max="20" width="13.5703125" style="2" bestFit="1" customWidth="1"/>
    <col min="21" max="22" width="13.42578125" style="2" bestFit="1" customWidth="1"/>
    <col min="23" max="16384" width="9.140625" style="2"/>
  </cols>
  <sheetData>
    <row r="2" spans="1:11" ht="31.5">
      <c r="B2" s="308" t="s">
        <v>120</v>
      </c>
      <c r="C2" s="309"/>
      <c r="D2" s="309"/>
      <c r="E2" s="309"/>
      <c r="F2" s="309"/>
      <c r="G2" s="309"/>
      <c r="H2" s="309"/>
      <c r="I2" s="309"/>
      <c r="J2" s="309"/>
      <c r="K2" s="310"/>
    </row>
    <row r="4" spans="1:11">
      <c r="A4" s="2" t="s">
        <v>13</v>
      </c>
      <c r="B4" s="5" t="s">
        <v>63</v>
      </c>
      <c r="C4" s="6" t="s">
        <v>1</v>
      </c>
      <c r="D4" s="6" t="s">
        <v>5</v>
      </c>
      <c r="E4" s="6" t="s">
        <v>4</v>
      </c>
      <c r="F4" s="6" t="s">
        <v>6</v>
      </c>
      <c r="G4" s="6" t="s">
        <v>2</v>
      </c>
      <c r="H4" s="6" t="s">
        <v>101</v>
      </c>
      <c r="I4" s="6" t="s">
        <v>3</v>
      </c>
      <c r="J4" s="6" t="s">
        <v>7</v>
      </c>
      <c r="K4" s="6" t="s">
        <v>0</v>
      </c>
    </row>
    <row r="5" spans="1:11">
      <c r="B5" s="85" t="s">
        <v>60</v>
      </c>
      <c r="C5" s="141">
        <v>1769.2</v>
      </c>
      <c r="D5" s="141">
        <v>1958.3333333333333</v>
      </c>
      <c r="E5" s="141">
        <v>3366.0666666666671</v>
      </c>
      <c r="F5" s="141">
        <v>1811.5333333333335</v>
      </c>
      <c r="G5" s="141">
        <v>1862.4666666666665</v>
      </c>
      <c r="H5" s="141">
        <v>3049.2000000000003</v>
      </c>
      <c r="I5" s="141">
        <v>2163</v>
      </c>
      <c r="J5" s="141">
        <v>6053.8666666666659</v>
      </c>
      <c r="K5" s="141">
        <v>1221.8666666666666</v>
      </c>
    </row>
    <row r="6" spans="1:11">
      <c r="A6" s="4"/>
      <c r="B6" s="83" t="s">
        <v>61</v>
      </c>
      <c r="C6" s="141">
        <v>1878.3333333333333</v>
      </c>
      <c r="D6" s="141">
        <v>2134.1333333333332</v>
      </c>
      <c r="E6" s="141">
        <v>3855.2666666666664</v>
      </c>
      <c r="F6" s="141">
        <v>1185.6000000000001</v>
      </c>
      <c r="G6" s="141">
        <v>2002.8666666666668</v>
      </c>
      <c r="H6" s="141">
        <v>3599.6666666666665</v>
      </c>
      <c r="I6" s="141">
        <v>2294.1333333333332</v>
      </c>
      <c r="J6" s="141">
        <v>6392.666666666667</v>
      </c>
      <c r="K6" s="141">
        <v>1234.1999999999998</v>
      </c>
    </row>
    <row r="7" spans="1:11">
      <c r="A7" s="4"/>
      <c r="B7" s="83" t="s">
        <v>62</v>
      </c>
      <c r="C7" s="141">
        <v>2192.3333333333335</v>
      </c>
      <c r="D7" s="141">
        <v>3151.5333333333328</v>
      </c>
      <c r="E7" s="141">
        <v>5368.7333333333336</v>
      </c>
      <c r="F7" s="141">
        <v>1311.4666666666667</v>
      </c>
      <c r="G7" s="141">
        <v>2550.8666666666663</v>
      </c>
      <c r="H7" s="141">
        <v>4427.8666666666659</v>
      </c>
      <c r="I7" s="141">
        <v>2795.8666666666668</v>
      </c>
      <c r="J7" s="141">
        <v>6787.4000000000005</v>
      </c>
      <c r="K7" s="141">
        <v>1449.1333333333332</v>
      </c>
    </row>
    <row r="8" spans="1:11">
      <c r="A8" s="156"/>
      <c r="B8" s="83" t="s">
        <v>34</v>
      </c>
      <c r="C8" s="141">
        <v>600.66666666666652</v>
      </c>
      <c r="D8" s="141">
        <v>99.133333333333326</v>
      </c>
      <c r="E8" s="141">
        <v>162.23333333333335</v>
      </c>
      <c r="F8" s="141">
        <v>53.733333333333327</v>
      </c>
      <c r="G8" s="141">
        <v>52.033333333333331</v>
      </c>
      <c r="H8" s="141">
        <v>75.066666666666663</v>
      </c>
      <c r="I8" s="141">
        <v>45.133333333333333</v>
      </c>
      <c r="J8" s="141">
        <v>60.6</v>
      </c>
      <c r="K8" s="141">
        <v>18.766666666666666</v>
      </c>
    </row>
    <row r="9" spans="1:11">
      <c r="B9" s="83" t="s">
        <v>59</v>
      </c>
      <c r="C9" s="141">
        <v>2688.0666666666671</v>
      </c>
      <c r="D9" s="141">
        <v>4385.666666666667</v>
      </c>
      <c r="E9" s="141">
        <v>6274.2666666666673</v>
      </c>
      <c r="F9" s="141">
        <v>1520</v>
      </c>
      <c r="G9" s="141">
        <v>3168.1333333333332</v>
      </c>
      <c r="H9" s="141">
        <v>5203.6000000000004</v>
      </c>
      <c r="I9" s="141">
        <v>3291.2666666666664</v>
      </c>
      <c r="J9" s="141">
        <v>8100.8</v>
      </c>
      <c r="K9" s="141">
        <v>1764</v>
      </c>
    </row>
    <row r="10" spans="1:11">
      <c r="B10" s="83" t="s">
        <v>10</v>
      </c>
      <c r="C10" s="141">
        <v>478.33333333333331</v>
      </c>
      <c r="D10" s="141">
        <v>673</v>
      </c>
      <c r="E10" s="141">
        <v>860.66666666666663</v>
      </c>
      <c r="F10" s="141">
        <v>343.33333333333331</v>
      </c>
      <c r="G10" s="141">
        <v>459.66666666666669</v>
      </c>
      <c r="H10" s="141">
        <v>1206.6666666666667</v>
      </c>
      <c r="I10" s="141">
        <v>399.33333333333331</v>
      </c>
      <c r="J10" s="141">
        <v>1660</v>
      </c>
      <c r="K10" s="141">
        <v>273.66666666666669</v>
      </c>
    </row>
    <row r="11" spans="1:11">
      <c r="B11" s="83" t="s">
        <v>11</v>
      </c>
      <c r="C11" s="141">
        <v>6.333333333333333</v>
      </c>
      <c r="D11" s="141">
        <v>145</v>
      </c>
      <c r="E11" s="141">
        <v>48.666666666666664</v>
      </c>
      <c r="F11" s="141">
        <v>73.666666666666671</v>
      </c>
      <c r="G11" s="141">
        <v>35</v>
      </c>
      <c r="H11" s="141">
        <v>264.33333333333331</v>
      </c>
      <c r="I11" s="141">
        <v>78.333333333333329</v>
      </c>
      <c r="J11" s="141">
        <v>615</v>
      </c>
      <c r="K11" s="141">
        <v>0</v>
      </c>
    </row>
    <row r="12" spans="1:11">
      <c r="B12" s="83" t="s">
        <v>16</v>
      </c>
      <c r="C12" s="183">
        <v>50.045999999999999</v>
      </c>
      <c r="D12" s="183">
        <v>59.676000000000009</v>
      </c>
      <c r="E12" s="183">
        <v>59.12700000000001</v>
      </c>
      <c r="F12" s="183">
        <v>40.789000000000001</v>
      </c>
      <c r="G12" s="183">
        <v>65.187999999999988</v>
      </c>
      <c r="H12" s="183">
        <v>55.475333333333332</v>
      </c>
      <c r="I12" s="183">
        <v>67.25033333333333</v>
      </c>
      <c r="J12" s="183">
        <v>81.951666666666654</v>
      </c>
      <c r="K12" s="183">
        <v>61.000333333333337</v>
      </c>
    </row>
    <row r="13" spans="1:11">
      <c r="B13" s="83" t="s">
        <v>15</v>
      </c>
      <c r="C13" s="183">
        <v>28.102181694456153</v>
      </c>
      <c r="D13" s="183">
        <v>26.772296753558198</v>
      </c>
      <c r="E13" s="183">
        <v>25.741716822378322</v>
      </c>
      <c r="F13" s="183">
        <v>15.688498700338009</v>
      </c>
      <c r="G13" s="183">
        <v>24.10764995598386</v>
      </c>
      <c r="H13" s="183">
        <v>23.67894590802284</v>
      </c>
      <c r="I13" s="183">
        <v>22.716208042766908</v>
      </c>
      <c r="J13" s="183">
        <v>22.390918687461475</v>
      </c>
      <c r="K13" s="183">
        <v>22.459634865230612</v>
      </c>
    </row>
    <row r="14" spans="1:11">
      <c r="B14" s="86" t="s">
        <v>89</v>
      </c>
      <c r="C14" s="157">
        <v>4050056</v>
      </c>
      <c r="D14" s="157">
        <v>32685417.666666668</v>
      </c>
      <c r="E14" s="157">
        <v>11569751.333333334</v>
      </c>
      <c r="F14" s="157">
        <v>40652240.666666664</v>
      </c>
      <c r="G14" s="157">
        <v>22976853.666666668</v>
      </c>
      <c r="H14" s="157">
        <v>53094406</v>
      </c>
      <c r="I14" s="157">
        <v>12294557.49</v>
      </c>
      <c r="J14" s="157">
        <v>237709897.91</v>
      </c>
      <c r="K14" s="157">
        <v>3368742.9933333336</v>
      </c>
    </row>
    <row r="15" spans="1:11">
      <c r="B15" s="83"/>
      <c r="G15" s="2" t="s">
        <v>13</v>
      </c>
    </row>
    <row r="16" spans="1:11">
      <c r="A16" s="4" t="s">
        <v>83</v>
      </c>
      <c r="B16" s="5" t="s">
        <v>118</v>
      </c>
      <c r="C16" s="6" t="s">
        <v>1</v>
      </c>
      <c r="D16" s="6" t="s">
        <v>5</v>
      </c>
      <c r="E16" s="6" t="s">
        <v>4</v>
      </c>
      <c r="F16" s="6" t="s">
        <v>6</v>
      </c>
      <c r="G16" s="6" t="s">
        <v>2</v>
      </c>
      <c r="H16" s="6" t="s">
        <v>101</v>
      </c>
      <c r="I16" s="6" t="s">
        <v>3</v>
      </c>
      <c r="J16" s="6" t="s">
        <v>7</v>
      </c>
      <c r="K16" s="6" t="s">
        <v>0</v>
      </c>
    </row>
    <row r="17" spans="1:17">
      <c r="A17" s="247">
        <f>'2025-26 Univ'!$A$19</f>
        <v>2</v>
      </c>
      <c r="B17" s="3" t="s">
        <v>60</v>
      </c>
      <c r="C17" s="185">
        <f>C5/$A17</f>
        <v>884.6</v>
      </c>
      <c r="D17" s="185">
        <f t="shared" ref="D17:K17" si="0">D5/$A17</f>
        <v>979.16666666666663</v>
      </c>
      <c r="E17" s="185">
        <f t="shared" si="0"/>
        <v>1683.0333333333335</v>
      </c>
      <c r="F17" s="185">
        <f t="shared" si="0"/>
        <v>905.76666666666677</v>
      </c>
      <c r="G17" s="185">
        <f t="shared" si="0"/>
        <v>931.23333333333323</v>
      </c>
      <c r="H17" s="185">
        <f t="shared" si="0"/>
        <v>1524.6000000000001</v>
      </c>
      <c r="I17" s="185">
        <f t="shared" si="0"/>
        <v>1081.5</v>
      </c>
      <c r="J17" s="185">
        <f t="shared" si="0"/>
        <v>3026.9333333333329</v>
      </c>
      <c r="K17" s="185">
        <f t="shared" si="0"/>
        <v>610.93333333333328</v>
      </c>
    </row>
    <row r="18" spans="1:17">
      <c r="A18" s="247">
        <f>'2025-26 Univ'!$A$20</f>
        <v>1.5</v>
      </c>
      <c r="B18" s="3" t="s">
        <v>61</v>
      </c>
      <c r="C18" s="185">
        <f t="shared" ref="C18:K26" si="1">C6/$A18</f>
        <v>1252.2222222222222</v>
      </c>
      <c r="D18" s="185">
        <f t="shared" si="1"/>
        <v>1422.7555555555555</v>
      </c>
      <c r="E18" s="185">
        <f t="shared" si="1"/>
        <v>2570.1777777777775</v>
      </c>
      <c r="F18" s="185">
        <f t="shared" si="1"/>
        <v>790.40000000000009</v>
      </c>
      <c r="G18" s="185">
        <f t="shared" si="1"/>
        <v>1335.2444444444445</v>
      </c>
      <c r="H18" s="185">
        <f t="shared" si="1"/>
        <v>2399.7777777777778</v>
      </c>
      <c r="I18" s="185">
        <f t="shared" si="1"/>
        <v>1529.4222222222222</v>
      </c>
      <c r="J18" s="185">
        <f t="shared" si="1"/>
        <v>4261.7777777777783</v>
      </c>
      <c r="K18" s="185">
        <f t="shared" si="1"/>
        <v>822.79999999999984</v>
      </c>
    </row>
    <row r="19" spans="1:17">
      <c r="A19" s="247">
        <f>'2025-26 Univ'!$A$21</f>
        <v>1.25</v>
      </c>
      <c r="B19" s="3" t="s">
        <v>62</v>
      </c>
      <c r="C19" s="185">
        <f t="shared" si="1"/>
        <v>1753.8666666666668</v>
      </c>
      <c r="D19" s="185">
        <f t="shared" si="1"/>
        <v>2521.2266666666665</v>
      </c>
      <c r="E19" s="185">
        <f t="shared" si="1"/>
        <v>4294.9866666666667</v>
      </c>
      <c r="F19" s="185">
        <f t="shared" si="1"/>
        <v>1049.1733333333334</v>
      </c>
      <c r="G19" s="185">
        <f t="shared" si="1"/>
        <v>2040.6933333333332</v>
      </c>
      <c r="H19" s="185">
        <f t="shared" si="1"/>
        <v>3542.2933333333326</v>
      </c>
      <c r="I19" s="185">
        <f t="shared" si="1"/>
        <v>2236.6933333333336</v>
      </c>
      <c r="J19" s="185">
        <f t="shared" si="1"/>
        <v>5429.92</v>
      </c>
      <c r="K19" s="185">
        <f t="shared" si="1"/>
        <v>1159.3066666666666</v>
      </c>
    </row>
    <row r="20" spans="1:17">
      <c r="A20" s="247">
        <f>'2025-26 Univ'!$A$22</f>
        <v>1.5</v>
      </c>
      <c r="B20" s="3" t="s">
        <v>34</v>
      </c>
      <c r="C20" s="185">
        <f t="shared" si="1"/>
        <v>400.44444444444434</v>
      </c>
      <c r="D20" s="185">
        <f t="shared" si="1"/>
        <v>66.088888888888889</v>
      </c>
      <c r="E20" s="185">
        <f t="shared" si="1"/>
        <v>108.15555555555557</v>
      </c>
      <c r="F20" s="185">
        <f t="shared" si="1"/>
        <v>35.822222222222216</v>
      </c>
      <c r="G20" s="185">
        <f t="shared" si="1"/>
        <v>34.68888888888889</v>
      </c>
      <c r="H20" s="185">
        <f t="shared" si="1"/>
        <v>50.044444444444444</v>
      </c>
      <c r="I20" s="185">
        <f t="shared" si="1"/>
        <v>30.088888888888889</v>
      </c>
      <c r="J20" s="185">
        <f t="shared" si="1"/>
        <v>40.4</v>
      </c>
      <c r="K20" s="185">
        <f t="shared" si="1"/>
        <v>12.511111111111111</v>
      </c>
    </row>
    <row r="21" spans="1:17">
      <c r="A21" s="247">
        <f>'2025-26 Univ'!$A$23</f>
        <v>1</v>
      </c>
      <c r="B21" s="3" t="s">
        <v>59</v>
      </c>
      <c r="C21" s="185">
        <f t="shared" si="1"/>
        <v>2688.0666666666671</v>
      </c>
      <c r="D21" s="185">
        <f t="shared" si="1"/>
        <v>4385.666666666667</v>
      </c>
      <c r="E21" s="185">
        <f t="shared" si="1"/>
        <v>6274.2666666666673</v>
      </c>
      <c r="F21" s="185">
        <f t="shared" si="1"/>
        <v>1520</v>
      </c>
      <c r="G21" s="185">
        <f t="shared" si="1"/>
        <v>3168.1333333333332</v>
      </c>
      <c r="H21" s="185">
        <f t="shared" si="1"/>
        <v>5203.6000000000004</v>
      </c>
      <c r="I21" s="185">
        <f t="shared" si="1"/>
        <v>3291.2666666666664</v>
      </c>
      <c r="J21" s="185">
        <f t="shared" si="1"/>
        <v>8100.8</v>
      </c>
      <c r="K21" s="185">
        <f t="shared" si="1"/>
        <v>1764</v>
      </c>
    </row>
    <row r="22" spans="1:17">
      <c r="A22" s="247">
        <f>'2025-26 Univ'!$A$24</f>
        <v>0.3</v>
      </c>
      <c r="B22" s="3" t="s">
        <v>10</v>
      </c>
      <c r="C22" s="185">
        <f t="shared" si="1"/>
        <v>1594.4444444444443</v>
      </c>
      <c r="D22" s="185">
        <f t="shared" si="1"/>
        <v>2243.3333333333335</v>
      </c>
      <c r="E22" s="185">
        <f t="shared" si="1"/>
        <v>2868.8888888888887</v>
      </c>
      <c r="F22" s="185">
        <f t="shared" si="1"/>
        <v>1144.4444444444443</v>
      </c>
      <c r="G22" s="185">
        <f t="shared" si="1"/>
        <v>1532.2222222222224</v>
      </c>
      <c r="H22" s="185">
        <f t="shared" si="1"/>
        <v>4022.2222222222226</v>
      </c>
      <c r="I22" s="185">
        <f t="shared" si="1"/>
        <v>1331.1111111111111</v>
      </c>
      <c r="J22" s="185">
        <f t="shared" si="1"/>
        <v>5533.3333333333339</v>
      </c>
      <c r="K22" s="185">
        <f t="shared" si="1"/>
        <v>912.22222222222229</v>
      </c>
    </row>
    <row r="23" spans="1:17">
      <c r="A23" s="247">
        <f>'2025-26 Univ'!$A$25</f>
        <v>0.05</v>
      </c>
      <c r="B23" s="3" t="s">
        <v>11</v>
      </c>
      <c r="C23" s="185">
        <f t="shared" si="1"/>
        <v>126.66666666666666</v>
      </c>
      <c r="D23" s="185">
        <f t="shared" si="1"/>
        <v>2900</v>
      </c>
      <c r="E23" s="185">
        <f t="shared" si="1"/>
        <v>973.33333333333326</v>
      </c>
      <c r="F23" s="185">
        <f t="shared" si="1"/>
        <v>1473.3333333333333</v>
      </c>
      <c r="G23" s="185">
        <f t="shared" si="1"/>
        <v>700</v>
      </c>
      <c r="H23" s="185">
        <f t="shared" si="1"/>
        <v>5286.6666666666661</v>
      </c>
      <c r="I23" s="185">
        <f t="shared" si="1"/>
        <v>1566.6666666666665</v>
      </c>
      <c r="J23" s="185">
        <f t="shared" si="1"/>
        <v>12300</v>
      </c>
      <c r="K23" s="185">
        <f t="shared" si="1"/>
        <v>0</v>
      </c>
    </row>
    <row r="24" spans="1:17">
      <c r="A24" s="247">
        <f>'2025-26 Univ'!$A$26</f>
        <v>0.02</v>
      </c>
      <c r="B24" s="3" t="s">
        <v>16</v>
      </c>
      <c r="C24" s="185">
        <f t="shared" si="1"/>
        <v>2502.2999999999997</v>
      </c>
      <c r="D24" s="185">
        <f t="shared" si="1"/>
        <v>2983.8</v>
      </c>
      <c r="E24" s="185">
        <f t="shared" si="1"/>
        <v>2956.3500000000004</v>
      </c>
      <c r="F24" s="185">
        <f t="shared" si="1"/>
        <v>2039.45</v>
      </c>
      <c r="G24" s="185">
        <f t="shared" si="1"/>
        <v>3259.3999999999992</v>
      </c>
      <c r="H24" s="185">
        <f t="shared" si="1"/>
        <v>2773.7666666666664</v>
      </c>
      <c r="I24" s="185">
        <f t="shared" si="1"/>
        <v>3362.5166666666664</v>
      </c>
      <c r="J24" s="185">
        <f t="shared" si="1"/>
        <v>4097.583333333333</v>
      </c>
      <c r="K24" s="185">
        <f t="shared" si="1"/>
        <v>3050.0166666666669</v>
      </c>
    </row>
    <row r="25" spans="1:17">
      <c r="A25" s="247">
        <f>'2025-26 Univ'!$A$27</f>
        <v>0.01</v>
      </c>
      <c r="B25" s="3" t="s">
        <v>15</v>
      </c>
      <c r="C25" s="185">
        <f t="shared" si="1"/>
        <v>2810.2181694456153</v>
      </c>
      <c r="D25" s="185">
        <f t="shared" si="1"/>
        <v>2677.2296753558198</v>
      </c>
      <c r="E25" s="185">
        <f t="shared" si="1"/>
        <v>2574.1716822378321</v>
      </c>
      <c r="F25" s="185">
        <f t="shared" si="1"/>
        <v>1568.8498700338009</v>
      </c>
      <c r="G25" s="185">
        <f t="shared" si="1"/>
        <v>2410.7649955983861</v>
      </c>
      <c r="H25" s="185">
        <f t="shared" si="1"/>
        <v>2367.8945908022838</v>
      </c>
      <c r="I25" s="185">
        <f t="shared" si="1"/>
        <v>2271.6208042766907</v>
      </c>
      <c r="J25" s="185">
        <f t="shared" si="1"/>
        <v>2239.0918687461476</v>
      </c>
      <c r="K25" s="185">
        <f t="shared" si="1"/>
        <v>2245.963486523061</v>
      </c>
    </row>
    <row r="26" spans="1:17">
      <c r="A26" s="248">
        <f>'2025-26 Univ'!$A$28</f>
        <v>20000</v>
      </c>
      <c r="B26" s="7" t="s">
        <v>89</v>
      </c>
      <c r="C26" s="186">
        <f t="shared" si="1"/>
        <v>202.50280000000001</v>
      </c>
      <c r="D26" s="186">
        <f t="shared" si="1"/>
        <v>1634.2708833333334</v>
      </c>
      <c r="E26" s="186">
        <f t="shared" si="1"/>
        <v>578.48756666666668</v>
      </c>
      <c r="F26" s="186">
        <f t="shared" si="1"/>
        <v>2032.6120333333331</v>
      </c>
      <c r="G26" s="186">
        <f t="shared" si="1"/>
        <v>1148.8426833333333</v>
      </c>
      <c r="H26" s="186">
        <f t="shared" si="1"/>
        <v>2654.7203</v>
      </c>
      <c r="I26" s="186">
        <f t="shared" si="1"/>
        <v>614.72787449999998</v>
      </c>
      <c r="J26" s="186">
        <f t="shared" si="1"/>
        <v>11885.4948955</v>
      </c>
      <c r="K26" s="186">
        <f t="shared" si="1"/>
        <v>168.43714966666667</v>
      </c>
    </row>
    <row r="27" spans="1:17">
      <c r="B27" s="14"/>
      <c r="L27" s="74"/>
      <c r="M27" s="74"/>
      <c r="N27" s="74"/>
      <c r="O27" s="74"/>
    </row>
    <row r="28" spans="1:17">
      <c r="B28" s="5" t="s">
        <v>17</v>
      </c>
      <c r="C28" s="6" t="s">
        <v>1</v>
      </c>
      <c r="D28" s="6" t="s">
        <v>5</v>
      </c>
      <c r="E28" s="6" t="s">
        <v>4</v>
      </c>
      <c r="F28" s="6" t="s">
        <v>6</v>
      </c>
      <c r="G28" s="6" t="s">
        <v>2</v>
      </c>
      <c r="H28" s="6" t="s">
        <v>101</v>
      </c>
      <c r="I28" s="6" t="s">
        <v>3</v>
      </c>
      <c r="J28" s="6" t="s">
        <v>7</v>
      </c>
      <c r="K28" s="6" t="s">
        <v>0</v>
      </c>
      <c r="L28" s="75"/>
      <c r="M28" s="75"/>
      <c r="N28" s="75"/>
      <c r="O28" s="75"/>
      <c r="Q28" s="76"/>
    </row>
    <row r="29" spans="1:17">
      <c r="B29" s="3" t="s">
        <v>60</v>
      </c>
      <c r="C29" s="77">
        <f>'2025-26 Univ'!C31</f>
        <v>0.02</v>
      </c>
      <c r="D29" s="77">
        <f>'2025-26 Univ'!D31</f>
        <v>0.04</v>
      </c>
      <c r="E29" s="77">
        <f>'2025-26 Univ'!E31</f>
        <v>0.02</v>
      </c>
      <c r="F29" s="77">
        <f>'2025-26 Univ'!F31</f>
        <v>0.02</v>
      </c>
      <c r="G29" s="77">
        <f>'2025-26 Univ'!G31</f>
        <v>0.04</v>
      </c>
      <c r="H29" s="18">
        <f>'2025-26 Univ'!H31</f>
        <v>0.02</v>
      </c>
      <c r="I29" s="77">
        <f>'2025-26 Univ'!I31</f>
        <v>0.04</v>
      </c>
      <c r="J29" s="18">
        <f>'2025-26 Univ'!J31</f>
        <v>3.5000000000000003E-2</v>
      </c>
      <c r="K29" s="77">
        <f>'2025-26 Univ'!K31</f>
        <v>0.05</v>
      </c>
      <c r="L29" s="75"/>
      <c r="M29" s="75"/>
      <c r="N29" s="75"/>
      <c r="O29" s="75"/>
      <c r="Q29" s="76"/>
    </row>
    <row r="30" spans="1:17">
      <c r="B30" s="3" t="s">
        <v>61</v>
      </c>
      <c r="C30" s="77">
        <f>'2025-26 Univ'!C32</f>
        <v>0.04</v>
      </c>
      <c r="D30" s="77">
        <f>'2025-26 Univ'!D32</f>
        <v>0.06</v>
      </c>
      <c r="E30" s="77">
        <f>'2025-26 Univ'!E32</f>
        <v>0.03</v>
      </c>
      <c r="F30" s="77">
        <f>'2025-26 Univ'!F32</f>
        <v>0.03</v>
      </c>
      <c r="G30" s="77">
        <f>'2025-26 Univ'!G32</f>
        <v>0.06</v>
      </c>
      <c r="H30" s="18">
        <f>'2025-26 Univ'!H32</f>
        <v>0.03</v>
      </c>
      <c r="I30" s="77">
        <f>'2025-26 Univ'!I32</f>
        <v>0.06</v>
      </c>
      <c r="J30" s="18">
        <f>'2025-26 Univ'!J32</f>
        <v>6.5000000000000002E-2</v>
      </c>
      <c r="K30" s="77">
        <f>'2025-26 Univ'!K32</f>
        <v>7.4999999999999997E-2</v>
      </c>
      <c r="L30" s="75"/>
      <c r="M30" s="75"/>
      <c r="N30" s="75"/>
      <c r="O30" s="75"/>
      <c r="Q30" s="76"/>
    </row>
    <row r="31" spans="1:17">
      <c r="B31" s="3" t="s">
        <v>62</v>
      </c>
      <c r="C31" s="77">
        <f>'2025-26 Univ'!C33</f>
        <v>6.5000000000000002E-2</v>
      </c>
      <c r="D31" s="77">
        <f>'2025-26 Univ'!D33</f>
        <v>0.1</v>
      </c>
      <c r="E31" s="77">
        <f>'2025-26 Univ'!E33</f>
        <v>0.05</v>
      </c>
      <c r="F31" s="77">
        <f>'2025-26 Univ'!F33</f>
        <v>0.05</v>
      </c>
      <c r="G31" s="77">
        <f>'2025-26 Univ'!G33</f>
        <v>0.1</v>
      </c>
      <c r="H31" s="18">
        <f>'2025-26 Univ'!H33</f>
        <v>0.05</v>
      </c>
      <c r="I31" s="77">
        <f>'2025-26 Univ'!I33</f>
        <v>0.1</v>
      </c>
      <c r="J31" s="18">
        <f>'2025-26 Univ'!J33</f>
        <v>7.4999999999999997E-2</v>
      </c>
      <c r="K31" s="77">
        <f>'2025-26 Univ'!K33</f>
        <v>0.1</v>
      </c>
      <c r="L31" s="75"/>
      <c r="M31" s="75"/>
      <c r="N31" s="75"/>
      <c r="O31" s="75"/>
      <c r="Q31" s="76"/>
    </row>
    <row r="32" spans="1:17">
      <c r="B32" s="3" t="s">
        <v>9</v>
      </c>
      <c r="C32" s="77">
        <f>'2025-26 Univ'!C34</f>
        <v>0.25</v>
      </c>
      <c r="D32" s="77">
        <f>'2025-26 Univ'!D34</f>
        <v>0.22500000000000001</v>
      </c>
      <c r="E32" s="77">
        <f>'2025-26 Univ'!E34</f>
        <v>0.22500000000000001</v>
      </c>
      <c r="F32" s="77">
        <f>'2025-26 Univ'!F34</f>
        <v>0.22500000000000001</v>
      </c>
      <c r="G32" s="77">
        <f>'2025-26 Univ'!G34</f>
        <v>0.22500000000000001</v>
      </c>
      <c r="H32" s="18">
        <f>'2025-26 Univ'!H34</f>
        <v>0.2</v>
      </c>
      <c r="I32" s="77">
        <f>'2025-26 Univ'!I34</f>
        <v>0.25</v>
      </c>
      <c r="J32" s="18">
        <f>'2025-26 Univ'!J34</f>
        <v>0.2</v>
      </c>
      <c r="K32" s="77">
        <f>'2025-26 Univ'!K34</f>
        <v>0.27500000000000002</v>
      </c>
      <c r="L32" s="75"/>
      <c r="M32" s="75"/>
      <c r="N32" s="75"/>
      <c r="O32" s="75"/>
      <c r="Q32" s="76"/>
    </row>
    <row r="33" spans="2:19">
      <c r="B33" s="3" t="s">
        <v>10</v>
      </c>
      <c r="C33" s="77">
        <f>'2025-26 Univ'!C35</f>
        <v>0.2</v>
      </c>
      <c r="D33" s="77">
        <f>'2025-26 Univ'!D35</f>
        <v>0.15</v>
      </c>
      <c r="E33" s="77">
        <f>'2025-26 Univ'!E35</f>
        <v>0.2</v>
      </c>
      <c r="F33" s="77">
        <f>'2025-26 Univ'!F35</f>
        <v>0.15</v>
      </c>
      <c r="G33" s="77">
        <f>'2025-26 Univ'!G35</f>
        <v>0.1</v>
      </c>
      <c r="H33" s="18">
        <f>'2025-26 Univ'!H35</f>
        <v>0.17499999999999999</v>
      </c>
      <c r="I33" s="77">
        <f>'2025-26 Univ'!I35</f>
        <v>0.1</v>
      </c>
      <c r="J33" s="18">
        <f>'2025-26 Univ'!J35</f>
        <v>0.1</v>
      </c>
      <c r="K33" s="77">
        <f>'2025-26 Univ'!K35</f>
        <v>0.15</v>
      </c>
      <c r="L33" s="75"/>
      <c r="M33" s="75"/>
      <c r="N33" s="75"/>
      <c r="O33" s="75"/>
      <c r="Q33" s="76"/>
    </row>
    <row r="34" spans="2:19">
      <c r="B34" s="3" t="s">
        <v>11</v>
      </c>
      <c r="C34" s="77">
        <f>'2025-26 Univ'!C36</f>
        <v>0.05</v>
      </c>
      <c r="D34" s="77">
        <f>'2025-26 Univ'!D36</f>
        <v>0.15</v>
      </c>
      <c r="E34" s="77">
        <f>'2025-26 Univ'!E36</f>
        <v>7.4999999999999997E-2</v>
      </c>
      <c r="F34" s="77">
        <f>'2025-26 Univ'!F36</f>
        <v>0.15</v>
      </c>
      <c r="G34" s="77">
        <f>'2025-26 Univ'!G36</f>
        <v>7.4999999999999997E-2</v>
      </c>
      <c r="H34" s="18">
        <f>'2025-26 Univ'!H36</f>
        <v>0.15</v>
      </c>
      <c r="I34" s="77">
        <f>'2025-26 Univ'!I36</f>
        <v>0.1</v>
      </c>
      <c r="J34" s="18">
        <f>'2025-26 Univ'!J36</f>
        <v>0.1</v>
      </c>
      <c r="K34" s="77">
        <f>'2025-26 Univ'!K36</f>
        <v>0</v>
      </c>
      <c r="L34" s="75"/>
      <c r="M34" s="75"/>
      <c r="N34" s="75"/>
      <c r="O34" s="75"/>
      <c r="Q34" s="76"/>
    </row>
    <row r="35" spans="2:19">
      <c r="B35" s="3" t="s">
        <v>16</v>
      </c>
      <c r="C35" s="77">
        <f>'2025-26 Univ'!C37</f>
        <v>0.15</v>
      </c>
      <c r="D35" s="77">
        <f>'2025-26 Univ'!D37</f>
        <v>0.1</v>
      </c>
      <c r="E35" s="77">
        <f>'2025-26 Univ'!E37</f>
        <v>0.15</v>
      </c>
      <c r="F35" s="77">
        <f>'2025-26 Univ'!F37</f>
        <v>7.4999999999999997E-2</v>
      </c>
      <c r="G35" s="77">
        <f>'2025-26 Univ'!G37</f>
        <v>0.15</v>
      </c>
      <c r="H35" s="18">
        <f>'2025-26 Univ'!H37</f>
        <v>0.125</v>
      </c>
      <c r="I35" s="77">
        <f>'2025-26 Univ'!I37</f>
        <v>0.15</v>
      </c>
      <c r="J35" s="18">
        <f>'2025-26 Univ'!J37</f>
        <v>0.15</v>
      </c>
      <c r="K35" s="77">
        <f>'2025-26 Univ'!K37</f>
        <v>0.2</v>
      </c>
      <c r="L35" s="75"/>
      <c r="M35" s="75"/>
      <c r="N35" s="75"/>
      <c r="O35" s="75"/>
      <c r="Q35" s="76"/>
    </row>
    <row r="36" spans="2:19">
      <c r="B36" s="3" t="s">
        <v>15</v>
      </c>
      <c r="C36" s="77">
        <f>'2025-26 Univ'!C38</f>
        <v>0.15</v>
      </c>
      <c r="D36" s="77">
        <f>'2025-26 Univ'!D38</f>
        <v>7.4999999999999997E-2</v>
      </c>
      <c r="E36" s="77">
        <f>'2025-26 Univ'!E38</f>
        <v>0.15</v>
      </c>
      <c r="F36" s="77">
        <f>'2025-26 Univ'!F38</f>
        <v>0.1</v>
      </c>
      <c r="G36" s="77">
        <f>'2025-26 Univ'!G38</f>
        <v>0.1</v>
      </c>
      <c r="H36" s="18">
        <f>'2025-26 Univ'!H38</f>
        <v>0.1</v>
      </c>
      <c r="I36" s="77">
        <f>'2025-26 Univ'!I38</f>
        <v>0.15</v>
      </c>
      <c r="J36" s="18">
        <f>'2025-26 Univ'!J38</f>
        <v>0.15</v>
      </c>
      <c r="K36" s="77">
        <f>'2025-26 Univ'!K38</f>
        <v>0.1</v>
      </c>
      <c r="L36" s="75"/>
      <c r="M36" s="75"/>
      <c r="N36" s="75"/>
      <c r="O36" s="75"/>
      <c r="Q36" s="76"/>
    </row>
    <row r="37" spans="2:19">
      <c r="B37" s="7" t="s">
        <v>89</v>
      </c>
      <c r="C37" s="78">
        <f>'2025-26 Univ'!C39</f>
        <v>7.4999999999999997E-2</v>
      </c>
      <c r="D37" s="78">
        <f>'2025-26 Univ'!D39</f>
        <v>0.1</v>
      </c>
      <c r="E37" s="78">
        <f>'2025-26 Univ'!E39</f>
        <v>0.1</v>
      </c>
      <c r="F37" s="78">
        <f>'2025-26 Univ'!F39</f>
        <v>0.2</v>
      </c>
      <c r="G37" s="78">
        <f>'2025-26 Univ'!G39</f>
        <v>0.15</v>
      </c>
      <c r="H37" s="19">
        <f>'2025-26 Univ'!H39</f>
        <v>0.15</v>
      </c>
      <c r="I37" s="78">
        <f>'2025-26 Univ'!I39</f>
        <v>0.05</v>
      </c>
      <c r="J37" s="19">
        <f>'2025-26 Univ'!J39</f>
        <v>0.125</v>
      </c>
      <c r="K37" s="78">
        <f>'2025-26 Univ'!K39</f>
        <v>0.05</v>
      </c>
      <c r="L37" s="75"/>
      <c r="M37" s="75"/>
      <c r="N37" s="75"/>
      <c r="O37" s="75"/>
    </row>
    <row r="38" spans="2:19">
      <c r="B38" s="14"/>
      <c r="C38" s="20">
        <f t="shared" ref="C38:K38" si="2">SUM(C29:C37)</f>
        <v>1</v>
      </c>
      <c r="D38" s="20">
        <f t="shared" si="2"/>
        <v>1</v>
      </c>
      <c r="E38" s="20">
        <f t="shared" si="2"/>
        <v>1</v>
      </c>
      <c r="F38" s="20">
        <f t="shared" si="2"/>
        <v>1</v>
      </c>
      <c r="G38" s="20">
        <f t="shared" si="2"/>
        <v>1</v>
      </c>
      <c r="H38" s="20">
        <f t="shared" si="2"/>
        <v>1</v>
      </c>
      <c r="I38" s="20">
        <f t="shared" si="2"/>
        <v>1</v>
      </c>
      <c r="J38" s="20">
        <f t="shared" si="2"/>
        <v>1</v>
      </c>
      <c r="K38" s="20">
        <f t="shared" si="2"/>
        <v>1</v>
      </c>
      <c r="M38" s="2" t="s">
        <v>13</v>
      </c>
    </row>
    <row r="39" spans="2:19">
      <c r="B39" s="14"/>
      <c r="C39" s="79"/>
      <c r="D39" s="79"/>
      <c r="E39" s="79"/>
      <c r="F39" s="79"/>
      <c r="G39" s="79"/>
      <c r="H39" s="79"/>
      <c r="I39" s="79"/>
      <c r="J39" s="79"/>
      <c r="K39" s="79"/>
      <c r="L39" s="74"/>
      <c r="M39" s="74" t="s">
        <v>13</v>
      </c>
      <c r="N39" s="74"/>
      <c r="O39" s="74"/>
      <c r="P39" s="74"/>
      <c r="Q39" s="74"/>
      <c r="R39" s="74"/>
      <c r="S39" s="74"/>
    </row>
    <row r="40" spans="2:19">
      <c r="B40" s="5" t="s">
        <v>65</v>
      </c>
      <c r="C40" s="6" t="s">
        <v>1</v>
      </c>
      <c r="D40" s="6" t="s">
        <v>5</v>
      </c>
      <c r="E40" s="6" t="s">
        <v>4</v>
      </c>
      <c r="F40" s="6" t="s">
        <v>6</v>
      </c>
      <c r="G40" s="6" t="s">
        <v>2</v>
      </c>
      <c r="H40" s="6" t="s">
        <v>101</v>
      </c>
      <c r="I40" s="6" t="s">
        <v>3</v>
      </c>
      <c r="J40" s="6" t="s">
        <v>7</v>
      </c>
      <c r="K40" s="6" t="s">
        <v>0</v>
      </c>
      <c r="L40" s="80"/>
      <c r="M40" s="80"/>
      <c r="N40" s="80"/>
      <c r="O40" s="80"/>
      <c r="P40" s="80"/>
      <c r="Q40" s="80"/>
      <c r="R40" s="80"/>
      <c r="S40" s="80"/>
    </row>
    <row r="41" spans="2:19">
      <c r="B41" s="3" t="s">
        <v>60</v>
      </c>
      <c r="C41" s="187">
        <f>C17*C29</f>
        <v>17.692</v>
      </c>
      <c r="D41" s="187">
        <f t="shared" ref="D41:K41" si="3">D17*D29</f>
        <v>39.166666666666664</v>
      </c>
      <c r="E41" s="187">
        <f t="shared" si="3"/>
        <v>33.660666666666671</v>
      </c>
      <c r="F41" s="187">
        <f t="shared" si="3"/>
        <v>18.115333333333336</v>
      </c>
      <c r="G41" s="187">
        <f t="shared" si="3"/>
        <v>37.249333333333333</v>
      </c>
      <c r="H41" s="187">
        <f t="shared" si="3"/>
        <v>30.492000000000004</v>
      </c>
      <c r="I41" s="187">
        <f t="shared" si="3"/>
        <v>43.26</v>
      </c>
      <c r="J41" s="187">
        <f t="shared" si="3"/>
        <v>105.94266666666667</v>
      </c>
      <c r="K41" s="187">
        <f t="shared" si="3"/>
        <v>30.546666666666667</v>
      </c>
      <c r="L41" s="80"/>
      <c r="M41" s="80"/>
      <c r="N41" s="80"/>
      <c r="O41" s="80"/>
      <c r="P41" s="80"/>
      <c r="Q41" s="80"/>
      <c r="R41" s="80"/>
      <c r="S41" s="80"/>
    </row>
    <row r="42" spans="2:19">
      <c r="B42" s="3" t="s">
        <v>61</v>
      </c>
      <c r="C42" s="187">
        <f t="shared" ref="C42:K43" si="4">C18*C30</f>
        <v>50.088888888888889</v>
      </c>
      <c r="D42" s="187">
        <f t="shared" si="4"/>
        <v>85.365333333333325</v>
      </c>
      <c r="E42" s="187">
        <f t="shared" si="4"/>
        <v>77.10533333333332</v>
      </c>
      <c r="F42" s="187">
        <f t="shared" si="4"/>
        <v>23.712000000000003</v>
      </c>
      <c r="G42" s="187">
        <f t="shared" si="4"/>
        <v>80.114666666666665</v>
      </c>
      <c r="H42" s="187">
        <f t="shared" si="4"/>
        <v>71.993333333333325</v>
      </c>
      <c r="I42" s="187">
        <f t="shared" si="4"/>
        <v>91.765333333333331</v>
      </c>
      <c r="J42" s="187">
        <f t="shared" si="4"/>
        <v>277.01555555555558</v>
      </c>
      <c r="K42" s="187">
        <f t="shared" si="4"/>
        <v>61.709999999999987</v>
      </c>
      <c r="L42" s="80"/>
      <c r="M42" s="80"/>
      <c r="N42" s="80"/>
      <c r="O42" s="80"/>
      <c r="P42" s="80"/>
      <c r="Q42" s="80"/>
      <c r="R42" s="80"/>
      <c r="S42" s="80"/>
    </row>
    <row r="43" spans="2:19">
      <c r="B43" s="3" t="s">
        <v>62</v>
      </c>
      <c r="C43" s="187">
        <f t="shared" si="4"/>
        <v>114.00133333333335</v>
      </c>
      <c r="D43" s="187">
        <f t="shared" si="4"/>
        <v>252.12266666666665</v>
      </c>
      <c r="E43" s="187">
        <f t="shared" si="4"/>
        <v>214.74933333333334</v>
      </c>
      <c r="F43" s="187">
        <f t="shared" si="4"/>
        <v>52.458666666666673</v>
      </c>
      <c r="G43" s="187">
        <f t="shared" si="4"/>
        <v>204.06933333333333</v>
      </c>
      <c r="H43" s="187">
        <f t="shared" si="4"/>
        <v>177.11466666666664</v>
      </c>
      <c r="I43" s="187">
        <f t="shared" si="4"/>
        <v>223.66933333333338</v>
      </c>
      <c r="J43" s="187">
        <f t="shared" si="4"/>
        <v>407.24399999999997</v>
      </c>
      <c r="K43" s="187">
        <f t="shared" si="4"/>
        <v>115.93066666666667</v>
      </c>
      <c r="L43" s="80"/>
      <c r="M43" s="80"/>
      <c r="N43" s="80"/>
      <c r="O43" s="80"/>
      <c r="P43" s="80"/>
      <c r="Q43" s="80"/>
      <c r="R43" s="80"/>
      <c r="S43" s="80"/>
    </row>
    <row r="44" spans="2:19">
      <c r="B44" s="3" t="s">
        <v>9</v>
      </c>
      <c r="C44" s="187">
        <f>SUM(C20:C21)*C32</f>
        <v>772.12777777777785</v>
      </c>
      <c r="D44" s="187">
        <f t="shared" ref="D44:K44" si="5">SUM(D20:D21)*D32</f>
        <v>1001.645</v>
      </c>
      <c r="E44" s="187">
        <f t="shared" si="5"/>
        <v>1436.0450000000003</v>
      </c>
      <c r="F44" s="187">
        <f t="shared" si="5"/>
        <v>350.06</v>
      </c>
      <c r="G44" s="187">
        <f t="shared" si="5"/>
        <v>720.63499999999999</v>
      </c>
      <c r="H44" s="187">
        <f t="shared" si="5"/>
        <v>1050.7288888888891</v>
      </c>
      <c r="I44" s="187">
        <f t="shared" si="5"/>
        <v>830.33888888888885</v>
      </c>
      <c r="J44" s="187">
        <f t="shared" si="5"/>
        <v>1628.24</v>
      </c>
      <c r="K44" s="187">
        <f t="shared" si="5"/>
        <v>488.54055555555561</v>
      </c>
      <c r="L44" s="80"/>
      <c r="M44" s="80"/>
      <c r="N44" s="80"/>
      <c r="O44" s="80"/>
      <c r="P44" s="80"/>
      <c r="Q44" s="80"/>
      <c r="R44" s="80"/>
      <c r="S44" s="80"/>
    </row>
    <row r="45" spans="2:19">
      <c r="B45" s="3" t="s">
        <v>10</v>
      </c>
      <c r="C45" s="187">
        <f>C22*C33</f>
        <v>318.88888888888891</v>
      </c>
      <c r="D45" s="187">
        <f t="shared" ref="D45:K45" si="6">D22*D33</f>
        <v>336.5</v>
      </c>
      <c r="E45" s="187">
        <f t="shared" si="6"/>
        <v>573.77777777777771</v>
      </c>
      <c r="F45" s="187">
        <f t="shared" si="6"/>
        <v>171.66666666666666</v>
      </c>
      <c r="G45" s="187">
        <f t="shared" si="6"/>
        <v>153.22222222222226</v>
      </c>
      <c r="H45" s="187">
        <f t="shared" si="6"/>
        <v>703.88888888888891</v>
      </c>
      <c r="I45" s="187">
        <f t="shared" si="6"/>
        <v>133.11111111111111</v>
      </c>
      <c r="J45" s="187">
        <f t="shared" si="6"/>
        <v>553.33333333333337</v>
      </c>
      <c r="K45" s="187">
        <f t="shared" si="6"/>
        <v>136.83333333333334</v>
      </c>
      <c r="L45" s="80"/>
      <c r="M45" s="80"/>
      <c r="N45" s="80"/>
      <c r="O45" s="80"/>
      <c r="P45" s="80"/>
      <c r="Q45" s="80"/>
      <c r="R45" s="80"/>
      <c r="S45" s="80"/>
    </row>
    <row r="46" spans="2:19">
      <c r="B46" s="3" t="s">
        <v>11</v>
      </c>
      <c r="C46" s="187">
        <f t="shared" ref="C46:K49" si="7">C23*C34</f>
        <v>6.333333333333333</v>
      </c>
      <c r="D46" s="187">
        <f t="shared" si="7"/>
        <v>435</v>
      </c>
      <c r="E46" s="187">
        <f t="shared" si="7"/>
        <v>72.999999999999986</v>
      </c>
      <c r="F46" s="187">
        <f t="shared" si="7"/>
        <v>220.99999999999997</v>
      </c>
      <c r="G46" s="187">
        <f t="shared" si="7"/>
        <v>52.5</v>
      </c>
      <c r="H46" s="187">
        <f t="shared" si="7"/>
        <v>792.99999999999989</v>
      </c>
      <c r="I46" s="187">
        <f t="shared" si="7"/>
        <v>156.66666666666666</v>
      </c>
      <c r="J46" s="187">
        <f t="shared" si="7"/>
        <v>1230</v>
      </c>
      <c r="K46" s="187">
        <f t="shared" si="7"/>
        <v>0</v>
      </c>
      <c r="L46" s="80"/>
      <c r="M46" s="80"/>
      <c r="N46" s="80"/>
      <c r="O46" s="80"/>
      <c r="P46" s="80"/>
      <c r="Q46" s="80"/>
      <c r="R46" s="80"/>
      <c r="S46" s="80"/>
    </row>
    <row r="47" spans="2:19">
      <c r="B47" s="3" t="s">
        <v>16</v>
      </c>
      <c r="C47" s="187">
        <f t="shared" si="7"/>
        <v>375.34499999999997</v>
      </c>
      <c r="D47" s="187">
        <f t="shared" si="7"/>
        <v>298.38000000000005</v>
      </c>
      <c r="E47" s="187">
        <f t="shared" si="7"/>
        <v>443.45250000000004</v>
      </c>
      <c r="F47" s="187">
        <f t="shared" si="7"/>
        <v>152.95875000000001</v>
      </c>
      <c r="G47" s="187">
        <f t="shared" si="7"/>
        <v>488.90999999999985</v>
      </c>
      <c r="H47" s="187">
        <f t="shared" si="7"/>
        <v>346.7208333333333</v>
      </c>
      <c r="I47" s="187">
        <f t="shared" si="7"/>
        <v>504.37749999999994</v>
      </c>
      <c r="J47" s="187">
        <f t="shared" si="7"/>
        <v>614.63749999999993</v>
      </c>
      <c r="K47" s="187">
        <f t="shared" si="7"/>
        <v>610.00333333333344</v>
      </c>
      <c r="L47" s="80"/>
      <c r="M47" s="80"/>
      <c r="N47" s="80"/>
      <c r="O47" s="80"/>
      <c r="P47" s="80"/>
      <c r="Q47" s="80"/>
      <c r="R47" s="80"/>
      <c r="S47" s="80"/>
    </row>
    <row r="48" spans="2:19">
      <c r="B48" s="3" t="s">
        <v>15</v>
      </c>
      <c r="C48" s="187">
        <f t="shared" si="7"/>
        <v>421.53272541684231</v>
      </c>
      <c r="D48" s="187">
        <f t="shared" si="7"/>
        <v>200.79222565168649</v>
      </c>
      <c r="E48" s="187">
        <f t="shared" si="7"/>
        <v>386.1257523356748</v>
      </c>
      <c r="F48" s="187">
        <f t="shared" si="7"/>
        <v>156.8849870033801</v>
      </c>
      <c r="G48" s="187">
        <f t="shared" si="7"/>
        <v>241.07649955983862</v>
      </c>
      <c r="H48" s="187">
        <f t="shared" si="7"/>
        <v>236.7894590802284</v>
      </c>
      <c r="I48" s="187">
        <f t="shared" si="7"/>
        <v>340.74312064150359</v>
      </c>
      <c r="J48" s="187">
        <f t="shared" si="7"/>
        <v>335.86378031192214</v>
      </c>
      <c r="K48" s="187">
        <f t="shared" si="7"/>
        <v>224.59634865230612</v>
      </c>
      <c r="L48" s="80"/>
      <c r="M48" s="80"/>
      <c r="N48" s="80"/>
      <c r="O48" s="80"/>
      <c r="P48" s="80"/>
      <c r="Q48" s="80"/>
      <c r="R48" s="80"/>
      <c r="S48" s="80"/>
    </row>
    <row r="49" spans="2:19">
      <c r="B49" s="7" t="s">
        <v>89</v>
      </c>
      <c r="C49" s="188">
        <f t="shared" si="7"/>
        <v>15.187709999999999</v>
      </c>
      <c r="D49" s="188">
        <f t="shared" si="7"/>
        <v>163.42708833333336</v>
      </c>
      <c r="E49" s="188">
        <f t="shared" si="7"/>
        <v>57.848756666666674</v>
      </c>
      <c r="F49" s="188">
        <f t="shared" si="7"/>
        <v>406.52240666666665</v>
      </c>
      <c r="G49" s="188">
        <f t="shared" si="7"/>
        <v>172.3264025</v>
      </c>
      <c r="H49" s="188">
        <f t="shared" si="7"/>
        <v>398.20804499999997</v>
      </c>
      <c r="I49" s="188">
        <f t="shared" si="7"/>
        <v>30.736393724999999</v>
      </c>
      <c r="J49" s="188">
        <f t="shared" si="7"/>
        <v>1485.6868619375</v>
      </c>
      <c r="K49" s="188">
        <f t="shared" si="7"/>
        <v>8.4218574833333335</v>
      </c>
      <c r="L49" s="80"/>
      <c r="M49" s="80"/>
      <c r="N49" s="80"/>
      <c r="O49" s="80"/>
      <c r="P49" s="80"/>
      <c r="Q49" s="80"/>
      <c r="R49" s="80"/>
      <c r="S49" s="80"/>
    </row>
    <row r="50" spans="2:19">
      <c r="B50" s="14" t="s">
        <v>55</v>
      </c>
      <c r="C50" s="81">
        <f t="shared" ref="C50:K50" si="8">SUM(C41:C49)</f>
        <v>2091.1976576390648</v>
      </c>
      <c r="D50" s="81">
        <f t="shared" si="8"/>
        <v>2812.3989806516865</v>
      </c>
      <c r="E50" s="81">
        <f t="shared" si="8"/>
        <v>3295.7651201134527</v>
      </c>
      <c r="F50" s="81">
        <f t="shared" si="8"/>
        <v>1553.3788103367135</v>
      </c>
      <c r="G50" s="81">
        <f t="shared" si="8"/>
        <v>2150.1034576153938</v>
      </c>
      <c r="H50" s="81">
        <f t="shared" si="8"/>
        <v>3808.9361151913395</v>
      </c>
      <c r="I50" s="81">
        <f t="shared" si="8"/>
        <v>2354.6683476998369</v>
      </c>
      <c r="J50" s="81">
        <f t="shared" si="8"/>
        <v>6637.9636978049775</v>
      </c>
      <c r="K50" s="81">
        <f t="shared" si="8"/>
        <v>1676.5827616911949</v>
      </c>
    </row>
    <row r="57" spans="2:19">
      <c r="B57" s="2"/>
    </row>
    <row r="58" spans="2:19">
      <c r="B58" s="2"/>
    </row>
    <row r="59" spans="2:19">
      <c r="B59" s="2"/>
    </row>
    <row r="60" spans="2:19">
      <c r="B60" s="2"/>
    </row>
    <row r="61" spans="2:19">
      <c r="B61" s="2"/>
    </row>
    <row r="62" spans="2:19">
      <c r="B62" s="2"/>
    </row>
    <row r="63" spans="2:19">
      <c r="B63" s="2"/>
    </row>
    <row r="64" spans="2:19">
      <c r="B64" s="2"/>
    </row>
    <row r="65" spans="2:2">
      <c r="B65" s="2"/>
    </row>
    <row r="66" spans="2:2">
      <c r="B66" s="2"/>
    </row>
    <row r="67" spans="2:2">
      <c r="B67" s="2"/>
    </row>
    <row r="68" spans="2:2">
      <c r="B68" s="2"/>
    </row>
    <row r="69" spans="2:2">
      <c r="B69" s="2"/>
    </row>
    <row r="70" spans="2:2">
      <c r="B70" s="2"/>
    </row>
    <row r="71" spans="2:2">
      <c r="B71" s="2"/>
    </row>
    <row r="72" spans="2:2">
      <c r="B72" s="2"/>
    </row>
    <row r="73" spans="2:2">
      <c r="B73" s="2"/>
    </row>
    <row r="74" spans="2:2">
      <c r="B74" s="2"/>
    </row>
    <row r="75" spans="2:2">
      <c r="B75" s="2"/>
    </row>
    <row r="76" spans="2:2">
      <c r="B76" s="2"/>
    </row>
    <row r="77" spans="2:2">
      <c r="B77" s="2"/>
    </row>
    <row r="78" spans="2:2">
      <c r="B78" s="2"/>
    </row>
    <row r="79" spans="2:2">
      <c r="B79" s="2"/>
    </row>
    <row r="80" spans="2:2">
      <c r="B80" s="2"/>
    </row>
    <row r="81" spans="2:2">
      <c r="B81" s="2"/>
    </row>
    <row r="82" spans="2:2">
      <c r="B82" s="2"/>
    </row>
    <row r="83" spans="2:2">
      <c r="B83" s="2"/>
    </row>
    <row r="84" spans="2:2">
      <c r="B84" s="2"/>
    </row>
    <row r="85" spans="2:2">
      <c r="B85" s="2"/>
    </row>
    <row r="86" spans="2:2">
      <c r="B86" s="2"/>
    </row>
    <row r="87" spans="2:2">
      <c r="B87" s="2"/>
    </row>
    <row r="88" spans="2:2">
      <c r="B88" s="2"/>
    </row>
    <row r="89" spans="2:2">
      <c r="B89" s="2"/>
    </row>
    <row r="90" spans="2:2">
      <c r="B90" s="2"/>
    </row>
    <row r="91" spans="2:2">
      <c r="B91" s="2"/>
    </row>
    <row r="92" spans="2:2">
      <c r="B92" s="2"/>
    </row>
    <row r="93" spans="2:2">
      <c r="B93" s="2"/>
    </row>
    <row r="94" spans="2:2">
      <c r="B94" s="2"/>
    </row>
    <row r="95" spans="2:2">
      <c r="B95" s="2"/>
    </row>
    <row r="96" spans="2:2">
      <c r="B96" s="2"/>
    </row>
    <row r="97" spans="2:2">
      <c r="B97" s="2"/>
    </row>
    <row r="98" spans="2:2">
      <c r="B98" s="2"/>
    </row>
    <row r="99" spans="2:2">
      <c r="B99" s="2"/>
    </row>
    <row r="100" spans="2:2">
      <c r="B100" s="2"/>
    </row>
    <row r="101" spans="2:2">
      <c r="B101" s="2"/>
    </row>
    <row r="102" spans="2:2">
      <c r="B102" s="2"/>
    </row>
    <row r="103" spans="2:2">
      <c r="B103" s="2"/>
    </row>
    <row r="104" spans="2:2">
      <c r="B104" s="2"/>
    </row>
    <row r="105" spans="2:2">
      <c r="B105" s="2"/>
    </row>
    <row r="106" spans="2:2">
      <c r="B106" s="2"/>
    </row>
    <row r="107" spans="2:2">
      <c r="B107" s="2"/>
    </row>
    <row r="108" spans="2:2">
      <c r="B108" s="2"/>
    </row>
    <row r="109" spans="2:2">
      <c r="B109" s="2"/>
    </row>
    <row r="110" spans="2:2">
      <c r="B110" s="2"/>
    </row>
    <row r="111" spans="2:2">
      <c r="B111" s="2"/>
    </row>
    <row r="112" spans="2:2">
      <c r="B112" s="2"/>
    </row>
    <row r="113" spans="2:2">
      <c r="B113" s="2"/>
    </row>
    <row r="114" spans="2:2">
      <c r="B114" s="2"/>
    </row>
    <row r="115" spans="2:2">
      <c r="B115" s="2"/>
    </row>
    <row r="116" spans="2:2">
      <c r="B116" s="2"/>
    </row>
    <row r="117" spans="2:2">
      <c r="B117" s="2"/>
    </row>
    <row r="118" spans="2:2">
      <c r="B118" s="2"/>
    </row>
    <row r="119" spans="2:2">
      <c r="B119" s="2"/>
    </row>
    <row r="120" spans="2:2">
      <c r="B120" s="2"/>
    </row>
    <row r="121" spans="2:2">
      <c r="B121" s="2"/>
    </row>
    <row r="122" spans="2:2">
      <c r="B122" s="2"/>
    </row>
    <row r="123" spans="2:2">
      <c r="B123" s="2"/>
    </row>
    <row r="124" spans="2:2">
      <c r="B124" s="2"/>
    </row>
    <row r="125" spans="2:2">
      <c r="B125" s="2"/>
    </row>
    <row r="126" spans="2:2">
      <c r="B126" s="2"/>
    </row>
    <row r="127" spans="2:2">
      <c r="B127" s="2"/>
    </row>
    <row r="128" spans="2:2">
      <c r="B128" s="2"/>
    </row>
    <row r="129" spans="2:2">
      <c r="B129" s="2"/>
    </row>
    <row r="130" spans="2:2">
      <c r="B130" s="2"/>
    </row>
    <row r="131" spans="2:2">
      <c r="B131" s="2"/>
    </row>
    <row r="132" spans="2:2">
      <c r="B132" s="2"/>
    </row>
    <row r="133" spans="2:2">
      <c r="B133" s="2"/>
    </row>
    <row r="134" spans="2:2">
      <c r="B134" s="2"/>
    </row>
    <row r="135" spans="2:2">
      <c r="B135" s="2"/>
    </row>
    <row r="136" spans="2:2">
      <c r="B136" s="2"/>
    </row>
    <row r="137" spans="2:2">
      <c r="B137" s="2"/>
    </row>
    <row r="138" spans="2:2">
      <c r="B138" s="2"/>
    </row>
    <row r="139" spans="2:2">
      <c r="B139" s="2"/>
    </row>
    <row r="140" spans="2:2">
      <c r="B140" s="2"/>
    </row>
    <row r="141" spans="2:2">
      <c r="B141" s="2"/>
    </row>
    <row r="142" spans="2:2">
      <c r="B142" s="2"/>
    </row>
    <row r="143" spans="2:2">
      <c r="B143" s="2"/>
    </row>
    <row r="144" spans="2:2">
      <c r="B144" s="2"/>
    </row>
    <row r="145" spans="2:2">
      <c r="B145" s="2"/>
    </row>
    <row r="146" spans="2:2">
      <c r="B146" s="2"/>
    </row>
    <row r="147" spans="2:2">
      <c r="B147" s="2"/>
    </row>
    <row r="148" spans="2:2">
      <c r="B148" s="2"/>
    </row>
    <row r="149" spans="2:2">
      <c r="B149" s="2"/>
    </row>
    <row r="150" spans="2:2">
      <c r="B150" s="2"/>
    </row>
    <row r="151" spans="2:2">
      <c r="B151" s="2"/>
    </row>
    <row r="152" spans="2:2">
      <c r="B152" s="2"/>
    </row>
    <row r="153" spans="2:2">
      <c r="B153" s="2"/>
    </row>
    <row r="154" spans="2:2">
      <c r="B154" s="2"/>
    </row>
    <row r="155" spans="2:2">
      <c r="B155" s="2"/>
    </row>
    <row r="156" spans="2:2">
      <c r="B156" s="2"/>
    </row>
    <row r="157" spans="2:2">
      <c r="B157" s="2"/>
    </row>
    <row r="158" spans="2:2">
      <c r="B158" s="2"/>
    </row>
    <row r="159" spans="2:2">
      <c r="B159" s="2"/>
    </row>
    <row r="160" spans="2:2">
      <c r="B160" s="2"/>
    </row>
    <row r="161" spans="2:2">
      <c r="B161" s="2"/>
    </row>
    <row r="162" spans="2:2">
      <c r="B162" s="2"/>
    </row>
    <row r="163" spans="2:2">
      <c r="B163" s="2"/>
    </row>
    <row r="164" spans="2:2">
      <c r="B164" s="2"/>
    </row>
    <row r="165" spans="2:2">
      <c r="B165" s="2"/>
    </row>
    <row r="166" spans="2:2">
      <c r="B166" s="2"/>
    </row>
    <row r="167" spans="2:2">
      <c r="B167" s="2"/>
    </row>
    <row r="168" spans="2:2">
      <c r="B168" s="2"/>
    </row>
    <row r="169" spans="2:2">
      <c r="B169" s="2"/>
    </row>
    <row r="170" spans="2:2">
      <c r="B170" s="2"/>
    </row>
    <row r="171" spans="2:2">
      <c r="B171" s="2"/>
    </row>
    <row r="172" spans="2:2">
      <c r="B172" s="2"/>
    </row>
    <row r="173" spans="2:2">
      <c r="B173" s="2"/>
    </row>
    <row r="174" spans="2:2">
      <c r="B174" s="2"/>
    </row>
    <row r="175" spans="2:2">
      <c r="B175" s="2"/>
    </row>
    <row r="176" spans="2:2">
      <c r="B176" s="2"/>
    </row>
    <row r="177" spans="2:2">
      <c r="B177" s="2"/>
    </row>
    <row r="178" spans="2:2">
      <c r="B178" s="2"/>
    </row>
    <row r="179" spans="2:2">
      <c r="B179" s="2"/>
    </row>
    <row r="182" spans="2:2">
      <c r="B182" s="2"/>
    </row>
    <row r="183" spans="2:2">
      <c r="B183" s="2"/>
    </row>
    <row r="184" spans="2:2">
      <c r="B184" s="2"/>
    </row>
    <row r="185" spans="2:2">
      <c r="B185" s="2"/>
    </row>
    <row r="186" spans="2:2">
      <c r="B186" s="2"/>
    </row>
    <row r="187" spans="2:2">
      <c r="B187" s="2"/>
    </row>
    <row r="194" spans="2:2">
      <c r="B194" s="2"/>
    </row>
    <row r="201" spans="2:2">
      <c r="B201" s="2"/>
    </row>
    <row r="202" spans="2:2">
      <c r="B202" s="2"/>
    </row>
    <row r="203" spans="2:2">
      <c r="B203" s="2"/>
    </row>
    <row r="210" spans="2:2">
      <c r="B210" s="2"/>
    </row>
    <row r="217" spans="2:2">
      <c r="B217" s="2"/>
    </row>
    <row r="224" spans="2:2">
      <c r="B224" s="2"/>
    </row>
    <row r="233" spans="2:2">
      <c r="B233" s="2"/>
    </row>
    <row r="240" spans="2:2">
      <c r="B240" s="2"/>
    </row>
    <row r="247" spans="2:2">
      <c r="B247" s="2"/>
    </row>
    <row r="256" spans="2:2">
      <c r="B256" s="2"/>
    </row>
    <row r="263" spans="2:2">
      <c r="B263" s="2"/>
    </row>
    <row r="270" spans="2:2">
      <c r="B270" s="2"/>
    </row>
    <row r="277" spans="2:2">
      <c r="B277" s="2"/>
    </row>
    <row r="279" spans="2:2">
      <c r="B279" s="2"/>
    </row>
    <row r="286" spans="2:2">
      <c r="B286" s="2"/>
    </row>
    <row r="293" spans="2:2">
      <c r="B293" s="2"/>
    </row>
  </sheetData>
  <sheetProtection algorithmName="SHA-512" hashValue="mC4Ns+u9qPpBNApjW3xsQY0HnVeDaEmuNCADDpfMYca5wWmJ16nas8E0GDPxYnJFlj8giJLDfOx7rBBlP7KJbw==" saltValue="dvmXJC0Lv+EaN0F0teIsgg==" spinCount="100000" sheet="1" objects="1" scenarios="1"/>
  <mergeCells count="1">
    <mergeCell ref="B2:K2"/>
  </mergeCells>
  <conditionalFormatting sqref="C29:K37">
    <cfRule type="cellIs" dxfId="1" priority="3" stopIfTrue="1" operator="equal">
      <formula>"NA"</formula>
    </cfRule>
  </conditionalFormatting>
  <conditionalFormatting sqref="C41:K45 C46:J46 C47:K49">
    <cfRule type="cellIs" dxfId="0" priority="1" stopIfTrue="1" operator="equal">
      <formula>0</formula>
    </cfRule>
  </conditionalFormatting>
  <pageMargins left="0.7" right="0.7" top="0.75" bottom="0.75" header="0.3" footer="0.3"/>
  <pageSetup scale="52" fitToHeight="4"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8" tint="0.59999389629810485"/>
    <pageSetUpPr fitToPage="1"/>
  </sheetPr>
  <dimension ref="A1:S43"/>
  <sheetViews>
    <sheetView view="pageBreakPreview" zoomScale="80" zoomScaleNormal="100" zoomScaleSheetLayoutView="80" workbookViewId="0"/>
  </sheetViews>
  <sheetFormatPr defaultColWidth="9.140625" defaultRowHeight="16.5"/>
  <cols>
    <col min="1" max="1" width="9.140625" style="22" customWidth="1"/>
    <col min="2" max="2" width="35.5703125" style="59" customWidth="1"/>
    <col min="3" max="3" width="17" style="59" customWidth="1"/>
    <col min="4" max="4" width="16.42578125" style="59" bestFit="1" customWidth="1"/>
    <col min="5" max="5" width="13.7109375" style="59" customWidth="1"/>
    <col min="6" max="6" width="12.42578125" style="59" customWidth="1"/>
    <col min="7" max="7" width="13.7109375" style="59" customWidth="1"/>
    <col min="8" max="9" width="16" style="59" customWidth="1"/>
    <col min="10" max="10" width="14" style="59" bestFit="1" customWidth="1"/>
    <col min="11" max="11" width="22.140625" style="22" bestFit="1" customWidth="1"/>
    <col min="12" max="12" width="34" style="22" bestFit="1" customWidth="1"/>
    <col min="13" max="13" width="30.42578125" style="22" hidden="1" customWidth="1"/>
    <col min="14" max="14" width="20.5703125" style="22" hidden="1" customWidth="1"/>
    <col min="15" max="15" width="20.140625" style="22" hidden="1" customWidth="1"/>
    <col min="16" max="17" width="20.5703125" style="22" hidden="1" customWidth="1"/>
    <col min="18" max="18" width="20.140625" style="22" hidden="1" customWidth="1"/>
    <col min="19" max="19" width="19.7109375" style="22" hidden="1" customWidth="1"/>
    <col min="20" max="20" width="8.140625" style="22" customWidth="1"/>
    <col min="21" max="16384" width="9.140625" style="22"/>
  </cols>
  <sheetData>
    <row r="1" spans="1:19" ht="17.25" thickBot="1">
      <c r="A1" s="22" t="s">
        <v>13</v>
      </c>
    </row>
    <row r="2" spans="1:19" ht="32.25" thickBot="1">
      <c r="B2" s="311" t="s">
        <v>115</v>
      </c>
      <c r="C2" s="312"/>
      <c r="D2" s="312"/>
      <c r="E2" s="312"/>
      <c r="F2" s="312"/>
      <c r="G2" s="312"/>
      <c r="H2" s="312"/>
      <c r="I2" s="312"/>
      <c r="J2" s="313"/>
    </row>
    <row r="3" spans="1:19" ht="23.25" thickBot="1">
      <c r="B3" s="90"/>
      <c r="C3" s="90"/>
      <c r="D3" s="90"/>
      <c r="E3" s="90"/>
      <c r="F3" s="90"/>
      <c r="G3" s="90"/>
      <c r="H3" s="90"/>
      <c r="I3" s="90"/>
      <c r="J3" s="90"/>
    </row>
    <row r="4" spans="1:19" ht="18">
      <c r="B4" s="314" t="s">
        <v>56</v>
      </c>
      <c r="C4" s="91" t="s">
        <v>108</v>
      </c>
      <c r="D4" s="289" t="s">
        <v>116</v>
      </c>
      <c r="E4" s="290"/>
      <c r="F4" s="290"/>
      <c r="G4" s="291"/>
      <c r="H4" s="289" t="s">
        <v>117</v>
      </c>
      <c r="I4" s="291"/>
      <c r="J4" s="126" t="s">
        <v>108</v>
      </c>
    </row>
    <row r="5" spans="1:19" ht="19.5" customHeight="1" thickBot="1">
      <c r="B5" s="315"/>
      <c r="C5" s="294" t="s">
        <v>65</v>
      </c>
      <c r="D5" s="317" t="s">
        <v>66</v>
      </c>
      <c r="E5" s="319" t="s">
        <v>80</v>
      </c>
      <c r="F5" s="298" t="s">
        <v>71</v>
      </c>
      <c r="G5" s="321" t="s">
        <v>72</v>
      </c>
      <c r="H5" s="296" t="s">
        <v>91</v>
      </c>
      <c r="I5" s="302" t="s">
        <v>92</v>
      </c>
      <c r="J5" s="296" t="s">
        <v>73</v>
      </c>
    </row>
    <row r="6" spans="1:19" ht="18" customHeight="1">
      <c r="B6" s="316"/>
      <c r="C6" s="295"/>
      <c r="D6" s="318"/>
      <c r="E6" s="320"/>
      <c r="F6" s="299"/>
      <c r="G6" s="322"/>
      <c r="H6" s="297"/>
      <c r="I6" s="303"/>
      <c r="J6" s="297"/>
      <c r="L6" s="24" t="s">
        <v>74</v>
      </c>
    </row>
    <row r="7" spans="1:19" ht="18.75" thickBot="1">
      <c r="B7" s="25" t="s">
        <v>90</v>
      </c>
      <c r="C7" s="92"/>
      <c r="D7" s="98"/>
      <c r="E7" s="89"/>
      <c r="F7" s="89"/>
      <c r="G7" s="99"/>
      <c r="H7" s="175"/>
      <c r="I7" s="99"/>
      <c r="J7" s="116"/>
      <c r="L7" s="69">
        <v>0.15</v>
      </c>
    </row>
    <row r="8" spans="1:19" ht="18">
      <c r="B8" s="26" t="s">
        <v>45</v>
      </c>
      <c r="C8" s="93">
        <f>'2024-25 Univ'!C50</f>
        <v>2091.1976576390648</v>
      </c>
      <c r="D8" s="237">
        <v>13031529.882644124</v>
      </c>
      <c r="E8" s="100">
        <f t="shared" ref="E8:E13" si="0">D8/$D$38</f>
        <v>3.8496869117960297E-2</v>
      </c>
      <c r="F8" s="101">
        <f t="shared" ref="F8:F13" si="1">$C$38*E8*$L$7</f>
        <v>192.80126460118311</v>
      </c>
      <c r="G8" s="102">
        <f t="shared" ref="G8:G13" si="2">C8+F8</f>
        <v>2283.9989222402478</v>
      </c>
      <c r="H8" s="243">
        <v>83</v>
      </c>
      <c r="I8" s="102">
        <f t="shared" ref="I8:I13" si="3">G8*$L$9*H8/100</f>
        <v>103.31669124753762</v>
      </c>
      <c r="J8" s="118">
        <f t="shared" ref="J8:J13" si="4">G8+I8</f>
        <v>2387.3156134877854</v>
      </c>
      <c r="K8" s="65"/>
      <c r="L8" s="24" t="s">
        <v>75</v>
      </c>
    </row>
    <row r="9" spans="1:19" ht="18.75" thickBot="1">
      <c r="B9" s="26" t="s">
        <v>46</v>
      </c>
      <c r="C9" s="93">
        <f>'2024-25 Univ'!D50</f>
        <v>2812.3989806516865</v>
      </c>
      <c r="D9" s="238">
        <v>21254898.626898877</v>
      </c>
      <c r="E9" s="100">
        <f t="shared" si="0"/>
        <v>6.2789791983289087E-2</v>
      </c>
      <c r="F9" s="101">
        <f t="shared" si="1"/>
        <v>314.4658663365293</v>
      </c>
      <c r="G9" s="102">
        <f t="shared" si="2"/>
        <v>3126.864846988216</v>
      </c>
      <c r="H9" s="243">
        <v>96</v>
      </c>
      <c r="I9" s="102">
        <f t="shared" si="3"/>
        <v>163.59756879442347</v>
      </c>
      <c r="J9" s="118">
        <f t="shared" si="4"/>
        <v>3290.4624157826393</v>
      </c>
      <c r="K9" s="65"/>
      <c r="L9" s="70">
        <v>5.45E-2</v>
      </c>
    </row>
    <row r="10" spans="1:19" ht="18">
      <c r="B10" s="26" t="s">
        <v>47</v>
      </c>
      <c r="C10" s="93">
        <f>'2024-25 Univ'!E50</f>
        <v>3295.7651201134527</v>
      </c>
      <c r="D10" s="238">
        <v>33936106.092116632</v>
      </c>
      <c r="E10" s="100">
        <f t="shared" si="0"/>
        <v>0.10025176217731628</v>
      </c>
      <c r="F10" s="101">
        <f t="shared" si="1"/>
        <v>502.08411668641537</v>
      </c>
      <c r="G10" s="102">
        <f t="shared" si="2"/>
        <v>3797.8492367998679</v>
      </c>
      <c r="H10" s="243">
        <v>94</v>
      </c>
      <c r="I10" s="102">
        <f t="shared" si="3"/>
        <v>194.56381640125724</v>
      </c>
      <c r="J10" s="118">
        <f t="shared" si="4"/>
        <v>3992.413053201125</v>
      </c>
      <c r="K10" s="65"/>
    </row>
    <row r="11" spans="1:19" ht="18">
      <c r="B11" s="26" t="s">
        <v>48</v>
      </c>
      <c r="C11" s="93">
        <f>'2024-25 Univ'!F50</f>
        <v>1553.3788103367135</v>
      </c>
      <c r="D11" s="238">
        <v>17537644.493033811</v>
      </c>
      <c r="E11" s="100">
        <f t="shared" si="0"/>
        <v>5.1808529832312496E-2</v>
      </c>
      <c r="F11" s="101">
        <f t="shared" si="1"/>
        <v>259.46915418474453</v>
      </c>
      <c r="G11" s="102">
        <f t="shared" si="2"/>
        <v>1812.8479645214579</v>
      </c>
      <c r="H11" s="243">
        <v>74</v>
      </c>
      <c r="I11" s="102">
        <f t="shared" si="3"/>
        <v>73.112158409150396</v>
      </c>
      <c r="J11" s="118">
        <f t="shared" si="4"/>
        <v>1885.9601229306083</v>
      </c>
      <c r="K11" s="65"/>
    </row>
    <row r="12" spans="1:19" ht="18">
      <c r="B12" s="26" t="s">
        <v>49</v>
      </c>
      <c r="C12" s="93">
        <f>'2024-25 Univ'!G50</f>
        <v>2150.1034576153938</v>
      </c>
      <c r="D12" s="238">
        <v>19519801.97272883</v>
      </c>
      <c r="E12" s="100">
        <f t="shared" si="0"/>
        <v>5.7664086144901198E-2</v>
      </c>
      <c r="F12" s="101">
        <f t="shared" si="1"/>
        <v>288.79514063188236</v>
      </c>
      <c r="G12" s="102">
        <f t="shared" si="2"/>
        <v>2438.8985982472764</v>
      </c>
      <c r="H12" s="243">
        <v>100</v>
      </c>
      <c r="I12" s="102">
        <f t="shared" si="3"/>
        <v>132.91997360447655</v>
      </c>
      <c r="J12" s="118">
        <f t="shared" si="4"/>
        <v>2571.8185718517529</v>
      </c>
      <c r="K12" s="65"/>
    </row>
    <row r="13" spans="1:19" ht="18">
      <c r="B13" s="27" t="s">
        <v>50</v>
      </c>
      <c r="C13" s="93">
        <f>'2024-25 Univ'!H50</f>
        <v>3808.9361151913395</v>
      </c>
      <c r="D13" s="238">
        <v>39952909.446563788</v>
      </c>
      <c r="E13" s="100">
        <f t="shared" si="0"/>
        <v>0.11802619797500014</v>
      </c>
      <c r="F13" s="101">
        <f t="shared" si="1"/>
        <v>591.1026207332078</v>
      </c>
      <c r="G13" s="102">
        <f t="shared" si="2"/>
        <v>4400.0387359245469</v>
      </c>
      <c r="H13" s="243">
        <v>94</v>
      </c>
      <c r="I13" s="102">
        <f t="shared" si="3"/>
        <v>225.41398444141453</v>
      </c>
      <c r="J13" s="118">
        <f t="shared" si="4"/>
        <v>4625.4527203659618</v>
      </c>
      <c r="K13" s="65"/>
      <c r="M13" s="280" t="s">
        <v>79</v>
      </c>
      <c r="N13" s="281"/>
      <c r="O13" s="281"/>
      <c r="P13" s="281"/>
      <c r="Q13" s="281"/>
      <c r="R13" s="281"/>
      <c r="S13" s="282"/>
    </row>
    <row r="14" spans="1:19" ht="18">
      <c r="B14" s="28" t="s">
        <v>67</v>
      </c>
      <c r="C14" s="94">
        <f>SUM(C8:C13)</f>
        <v>15711.780141547652</v>
      </c>
      <c r="D14" s="239">
        <f>SUM(D8:D13)</f>
        <v>145232890.51398605</v>
      </c>
      <c r="E14" s="103">
        <f>SUM(E8:E13)</f>
        <v>0.42903723723077952</v>
      </c>
      <c r="F14" s="104">
        <f>SUM(F8:F13)</f>
        <v>2148.7181631739622</v>
      </c>
      <c r="G14" s="105">
        <f>SUM(G8:G13)</f>
        <v>17860.498304721612</v>
      </c>
      <c r="H14" s="119">
        <f>AVERAGE(H8:H13)</f>
        <v>90.166666666666671</v>
      </c>
      <c r="I14" s="105">
        <f>SUM(I8:I13)</f>
        <v>892.92419289825989</v>
      </c>
      <c r="J14" s="120">
        <f>SUM(J8:J13)</f>
        <v>18753.422497619871</v>
      </c>
      <c r="K14" s="65"/>
      <c r="M14" s="38"/>
      <c r="N14" s="60" t="s">
        <v>43</v>
      </c>
      <c r="O14" s="61" t="s">
        <v>42</v>
      </c>
      <c r="P14" s="61" t="s">
        <v>41</v>
      </c>
      <c r="Q14" s="61" t="s">
        <v>68</v>
      </c>
      <c r="R14" s="63" t="s">
        <v>58</v>
      </c>
      <c r="S14" s="63" t="s">
        <v>64</v>
      </c>
    </row>
    <row r="15" spans="1:19" ht="18">
      <c r="B15" s="30"/>
      <c r="C15" s="95"/>
      <c r="D15" s="240"/>
      <c r="E15" s="106"/>
      <c r="F15" s="107"/>
      <c r="G15" s="108"/>
      <c r="H15" s="244"/>
      <c r="I15" s="108"/>
      <c r="J15" s="121"/>
      <c r="K15" s="65"/>
      <c r="M15" s="37" t="s">
        <v>66</v>
      </c>
      <c r="N15" s="51">
        <v>366690869.55848902</v>
      </c>
      <c r="O15" s="52">
        <v>387809994.31726682</v>
      </c>
      <c r="P15" s="52">
        <v>377226237.08081514</v>
      </c>
      <c r="Q15" s="52">
        <v>399315726.19111466</v>
      </c>
      <c r="R15" s="53">
        <v>415758477.64899808</v>
      </c>
      <c r="S15" s="54">
        <v>389360260.9593367</v>
      </c>
    </row>
    <row r="16" spans="1:19" ht="18">
      <c r="B16" s="25" t="s">
        <v>40</v>
      </c>
      <c r="C16" s="95"/>
      <c r="D16" s="237" t="s">
        <v>13</v>
      </c>
      <c r="E16" s="106"/>
      <c r="F16" s="107"/>
      <c r="G16" s="108"/>
      <c r="H16" s="244"/>
      <c r="I16" s="108"/>
      <c r="J16" s="121"/>
      <c r="K16" s="65"/>
      <c r="M16" s="37" t="s">
        <v>69</v>
      </c>
      <c r="N16" s="51">
        <v>1660440473.6720634</v>
      </c>
      <c r="O16" s="52">
        <v>1758941535.9990635</v>
      </c>
      <c r="P16" s="52">
        <v>1789558365.309818</v>
      </c>
      <c r="Q16" s="52">
        <v>1834925392.4408126</v>
      </c>
      <c r="R16" s="53">
        <v>1874715049.5699492</v>
      </c>
      <c r="S16" s="54">
        <v>1783716163.3983414</v>
      </c>
    </row>
    <row r="17" spans="2:19" ht="18">
      <c r="B17" s="26" t="s">
        <v>18</v>
      </c>
      <c r="C17" s="93">
        <f>'2024-25 CC'!$C$58</f>
        <v>647.40521593221695</v>
      </c>
      <c r="D17" s="237">
        <v>7048267.160727107</v>
      </c>
      <c r="E17" s="100">
        <f t="shared" ref="E17:E35" si="5">D17/$D$38</f>
        <v>2.0821516801055318E-2</v>
      </c>
      <c r="F17" s="101">
        <f t="shared" ref="F17:F29" si="6">$C$38*E17*$L$7</f>
        <v>104.27899364640446</v>
      </c>
      <c r="G17" s="102">
        <f>C17+F17</f>
        <v>751.68420957862145</v>
      </c>
      <c r="H17" s="243">
        <v>98</v>
      </c>
      <c r="I17" s="102">
        <f>G17*$L$9*H17/100</f>
        <v>40.147453633594175</v>
      </c>
      <c r="J17" s="118">
        <f t="shared" ref="J17:J29" si="7">G17+I17</f>
        <v>791.83166321221563</v>
      </c>
      <c r="K17" s="65"/>
      <c r="M17" s="55" t="s">
        <v>77</v>
      </c>
      <c r="N17" s="56">
        <f t="shared" ref="N17:S17" si="8">N15/N16</f>
        <v>0.22083951540132743</v>
      </c>
      <c r="O17" s="57">
        <f t="shared" si="8"/>
        <v>0.2204791838615569</v>
      </c>
      <c r="P17" s="57">
        <f t="shared" si="8"/>
        <v>0.21079292209366285</v>
      </c>
      <c r="Q17" s="57">
        <f t="shared" si="8"/>
        <v>0.21761959796084462</v>
      </c>
      <c r="R17" s="58">
        <f t="shared" si="8"/>
        <v>0.22177155815993002</v>
      </c>
      <c r="S17" s="58">
        <f t="shared" si="8"/>
        <v>0.21828599692538883</v>
      </c>
    </row>
    <row r="18" spans="2:19" ht="18">
      <c r="B18" s="26" t="s">
        <v>19</v>
      </c>
      <c r="C18" s="93">
        <f>'2024-25 CC'!$D$58</f>
        <v>358.97759064435127</v>
      </c>
      <c r="D18" s="238">
        <v>3831801.2915364639</v>
      </c>
      <c r="E18" s="100">
        <f t="shared" si="5"/>
        <v>1.1319649660073521E-2</v>
      </c>
      <c r="F18" s="101">
        <f t="shared" si="6"/>
        <v>56.691435415622735</v>
      </c>
      <c r="G18" s="102">
        <f t="shared" ref="G18:G29" si="9">C18+F18</f>
        <v>415.66902605997399</v>
      </c>
      <c r="H18" s="243">
        <v>92</v>
      </c>
      <c r="I18" s="102">
        <f t="shared" ref="I18:I29" si="10">G18*$L$9*H18/100</f>
        <v>20.841644966647095</v>
      </c>
      <c r="J18" s="118">
        <f t="shared" si="7"/>
        <v>436.51067102662108</v>
      </c>
      <c r="K18" s="65"/>
    </row>
    <row r="19" spans="2:19" ht="18">
      <c r="B19" s="26" t="s">
        <v>20</v>
      </c>
      <c r="C19" s="93">
        <f>'2024-25 CC'!$E$58</f>
        <v>473.75531005385136</v>
      </c>
      <c r="D19" s="238">
        <v>3894906.306708579</v>
      </c>
      <c r="E19" s="100">
        <f t="shared" si="5"/>
        <v>1.1506070251642228E-2</v>
      </c>
      <c r="F19" s="101">
        <f t="shared" si="6"/>
        <v>57.625073049686307</v>
      </c>
      <c r="G19" s="102">
        <f t="shared" si="9"/>
        <v>531.38038310353772</v>
      </c>
      <c r="H19" s="243">
        <v>95</v>
      </c>
      <c r="I19" s="102">
        <f t="shared" si="10"/>
        <v>27.512219335185662</v>
      </c>
      <c r="J19" s="118">
        <f t="shared" si="7"/>
        <v>558.89260243872343</v>
      </c>
      <c r="K19" s="65"/>
    </row>
    <row r="20" spans="2:19" ht="18">
      <c r="B20" s="26" t="s">
        <v>21</v>
      </c>
      <c r="C20" s="93">
        <f>'2024-25 CC'!$F$58</f>
        <v>294.22100426453812</v>
      </c>
      <c r="D20" s="238">
        <v>2983959.9792826874</v>
      </c>
      <c r="E20" s="100">
        <f t="shared" si="5"/>
        <v>8.8150138786597439E-3</v>
      </c>
      <c r="F20" s="101">
        <f t="shared" si="6"/>
        <v>44.147637515012207</v>
      </c>
      <c r="G20" s="102">
        <f t="shared" si="9"/>
        <v>338.36864177955033</v>
      </c>
      <c r="H20" s="243">
        <v>95</v>
      </c>
      <c r="I20" s="102">
        <f t="shared" si="10"/>
        <v>17.519036428136218</v>
      </c>
      <c r="J20" s="118">
        <f t="shared" si="7"/>
        <v>355.88767820768658</v>
      </c>
      <c r="K20" s="65"/>
    </row>
    <row r="21" spans="2:19" ht="18">
      <c r="B21" s="26" t="s">
        <v>22</v>
      </c>
      <c r="C21" s="93">
        <f>'2024-25 CC'!$G$58</f>
        <v>353.67671395164558</v>
      </c>
      <c r="D21" s="238">
        <v>3934921.4618812902</v>
      </c>
      <c r="E21" s="100">
        <f t="shared" si="5"/>
        <v>1.1624280331754954E-2</v>
      </c>
      <c r="F21" s="101">
        <f t="shared" si="6"/>
        <v>58.217096594886961</v>
      </c>
      <c r="G21" s="102">
        <f t="shared" si="9"/>
        <v>411.89381054653256</v>
      </c>
      <c r="H21" s="243">
        <v>90</v>
      </c>
      <c r="I21" s="102">
        <f t="shared" si="10"/>
        <v>20.203391407307421</v>
      </c>
      <c r="J21" s="118">
        <f t="shared" si="7"/>
        <v>432.09720195384</v>
      </c>
      <c r="K21" s="65"/>
    </row>
    <row r="22" spans="2:19" ht="18">
      <c r="B22" s="26" t="s">
        <v>23</v>
      </c>
      <c r="C22" s="93">
        <f>'2024-25 CC'!$H$58</f>
        <v>590.08249743512795</v>
      </c>
      <c r="D22" s="238">
        <v>4672201.5772298696</v>
      </c>
      <c r="E22" s="100">
        <f t="shared" si="5"/>
        <v>1.3802303661283625E-2</v>
      </c>
      <c r="F22" s="101">
        <f t="shared" si="6"/>
        <v>69.125143453900108</v>
      </c>
      <c r="G22" s="102">
        <f t="shared" si="9"/>
        <v>659.20764088902808</v>
      </c>
      <c r="H22" s="243">
        <v>94</v>
      </c>
      <c r="I22" s="102">
        <f t="shared" si="10"/>
        <v>33.77120744274491</v>
      </c>
      <c r="J22" s="118">
        <f t="shared" si="7"/>
        <v>692.97884833177295</v>
      </c>
      <c r="K22" s="65"/>
    </row>
    <row r="23" spans="2:19" ht="18">
      <c r="B23" s="26" t="s">
        <v>24</v>
      </c>
      <c r="C23" s="93">
        <f>'2024-25 CC'!$I$58</f>
        <v>534.0404161743304</v>
      </c>
      <c r="D23" s="238">
        <v>5564985.727701854</v>
      </c>
      <c r="E23" s="100">
        <f t="shared" si="5"/>
        <v>1.6439706552642052E-2</v>
      </c>
      <c r="F23" s="101">
        <f t="shared" si="6"/>
        <v>82.333869887174885</v>
      </c>
      <c r="G23" s="102">
        <f t="shared" si="9"/>
        <v>616.37428606150525</v>
      </c>
      <c r="H23" s="243">
        <v>95</v>
      </c>
      <c r="I23" s="102">
        <f t="shared" si="10"/>
        <v>31.912778660834434</v>
      </c>
      <c r="J23" s="118">
        <f t="shared" si="7"/>
        <v>648.28706472233966</v>
      </c>
      <c r="K23" s="65"/>
    </row>
    <row r="24" spans="2:19" ht="18">
      <c r="B24" s="26" t="s">
        <v>51</v>
      </c>
      <c r="C24" s="93">
        <f>'2024-25 CC'!$J$58</f>
        <v>560.0175893647945</v>
      </c>
      <c r="D24" s="238">
        <v>5032976.7374020275</v>
      </c>
      <c r="E24" s="100">
        <f t="shared" si="5"/>
        <v>1.4868081374816419E-2</v>
      </c>
      <c r="F24" s="101">
        <f t="shared" si="6"/>
        <v>74.462805857646458</v>
      </c>
      <c r="G24" s="102">
        <f t="shared" si="9"/>
        <v>634.48039522244096</v>
      </c>
      <c r="H24" s="243">
        <v>92</v>
      </c>
      <c r="I24" s="102">
        <f t="shared" si="10"/>
        <v>31.812847016453187</v>
      </c>
      <c r="J24" s="118">
        <f t="shared" si="7"/>
        <v>666.29324223889409</v>
      </c>
      <c r="K24" s="65"/>
    </row>
    <row r="25" spans="2:19" ht="18">
      <c r="B25" s="26" t="s">
        <v>26</v>
      </c>
      <c r="C25" s="96">
        <f>'2024-25 CC'!$K$58</f>
        <v>745.62597802232528</v>
      </c>
      <c r="D25" s="238">
        <v>9282874.4554503653</v>
      </c>
      <c r="E25" s="100">
        <f t="shared" si="5"/>
        <v>2.7422843378188247E-2</v>
      </c>
      <c r="F25" s="101">
        <f t="shared" si="6"/>
        <v>137.33997084475132</v>
      </c>
      <c r="G25" s="102">
        <f t="shared" si="9"/>
        <v>882.96594886707658</v>
      </c>
      <c r="H25" s="243">
        <v>90</v>
      </c>
      <c r="I25" s="102">
        <f t="shared" si="10"/>
        <v>43.309479791930109</v>
      </c>
      <c r="J25" s="118">
        <f t="shared" si="7"/>
        <v>926.27542865900671</v>
      </c>
      <c r="K25" s="65"/>
    </row>
    <row r="26" spans="2:19" ht="18">
      <c r="B26" s="26" t="s">
        <v>27</v>
      </c>
      <c r="C26" s="93">
        <f>'2024-25 CC'!$L$58</f>
        <v>541.48372300206574</v>
      </c>
      <c r="D26" s="238">
        <v>6796582.9149982706</v>
      </c>
      <c r="E26" s="100">
        <f t="shared" si="5"/>
        <v>2.0078008129845514E-2</v>
      </c>
      <c r="F26" s="101">
        <f t="shared" si="6"/>
        <v>100.55532948005497</v>
      </c>
      <c r="G26" s="102">
        <f t="shared" si="9"/>
        <v>642.03905248212072</v>
      </c>
      <c r="H26" s="243">
        <v>94</v>
      </c>
      <c r="I26" s="102">
        <f t="shared" si="10"/>
        <v>32.891660658659049</v>
      </c>
      <c r="J26" s="118">
        <f t="shared" si="7"/>
        <v>674.93071314077974</v>
      </c>
      <c r="K26" s="65"/>
    </row>
    <row r="27" spans="2:19" ht="18">
      <c r="B27" s="26" t="s">
        <v>28</v>
      </c>
      <c r="C27" s="93">
        <f>'2024-25 CC'!$M$58</f>
        <v>525.3376686004367</v>
      </c>
      <c r="D27" s="238">
        <v>10909822.610988339</v>
      </c>
      <c r="E27" s="100">
        <f t="shared" si="5"/>
        <v>3.2229064195658685E-2</v>
      </c>
      <c r="F27" s="101">
        <f t="shared" si="6"/>
        <v>161.41064133801791</v>
      </c>
      <c r="G27" s="102">
        <f t="shared" si="9"/>
        <v>686.74830993845467</v>
      </c>
      <c r="H27" s="243">
        <v>84</v>
      </c>
      <c r="I27" s="102">
        <f t="shared" si="10"/>
        <v>31.439337628982454</v>
      </c>
      <c r="J27" s="118">
        <f t="shared" si="7"/>
        <v>718.18764756743712</v>
      </c>
      <c r="K27" s="65"/>
    </row>
    <row r="28" spans="2:19" ht="18">
      <c r="B28" s="26" t="s">
        <v>29</v>
      </c>
      <c r="C28" s="93">
        <f>'2024-25 CC'!$N$58</f>
        <v>689.00935189827919</v>
      </c>
      <c r="D28" s="238">
        <v>6361849.7294033458</v>
      </c>
      <c r="E28" s="100">
        <f t="shared" si="5"/>
        <v>1.8793748591802235E-2</v>
      </c>
      <c r="F28" s="101">
        <f t="shared" si="6"/>
        <v>94.12345933881906</v>
      </c>
      <c r="G28" s="102">
        <f t="shared" si="9"/>
        <v>783.13281123709828</v>
      </c>
      <c r="H28" s="243">
        <v>97</v>
      </c>
      <c r="I28" s="102">
        <f t="shared" si="10"/>
        <v>41.4003160660492</v>
      </c>
      <c r="J28" s="118">
        <f t="shared" si="7"/>
        <v>824.53312730314747</v>
      </c>
      <c r="K28" s="65"/>
    </row>
    <row r="29" spans="2:19" ht="18">
      <c r="B29" s="27" t="s">
        <v>30</v>
      </c>
      <c r="C29" s="93">
        <f>'2024-25 CC'!$O$58</f>
        <v>693.58753924438417</v>
      </c>
      <c r="D29" s="238">
        <v>8624434.4086479079</v>
      </c>
      <c r="E29" s="100">
        <f t="shared" si="5"/>
        <v>2.5477724076613601E-2</v>
      </c>
      <c r="F29" s="101">
        <f t="shared" si="6"/>
        <v>127.59836146881378</v>
      </c>
      <c r="G29" s="102">
        <f t="shared" si="9"/>
        <v>821.18590071319795</v>
      </c>
      <c r="H29" s="243">
        <v>92</v>
      </c>
      <c r="I29" s="102">
        <f t="shared" si="10"/>
        <v>41.174261061759744</v>
      </c>
      <c r="J29" s="118">
        <f t="shared" si="7"/>
        <v>862.36016177495765</v>
      </c>
      <c r="K29" s="65"/>
    </row>
    <row r="30" spans="2:19" ht="18">
      <c r="B30" s="28" t="s">
        <v>70</v>
      </c>
      <c r="C30" s="94">
        <f>SUM(C17:C29)</f>
        <v>7007.2205985883475</v>
      </c>
      <c r="D30" s="239">
        <f>SUM(D17:D29)</f>
        <v>78939584.361958101</v>
      </c>
      <c r="E30" s="103">
        <f>SUM(E17:E29)</f>
        <v>0.23319801088403616</v>
      </c>
      <c r="F30" s="104">
        <f>SUM(F17:F29)</f>
        <v>1167.9098178907911</v>
      </c>
      <c r="G30" s="105">
        <f>SUM(G17:G29)</f>
        <v>8175.1304164791381</v>
      </c>
      <c r="H30" s="119">
        <f>AVERAGE(H17:H29)</f>
        <v>92.92307692307692</v>
      </c>
      <c r="I30" s="105">
        <f>SUM(I17:I29)</f>
        <v>413.93563409828363</v>
      </c>
      <c r="J30" s="120">
        <f>SUM(J17:J29)</f>
        <v>8589.0660505774213</v>
      </c>
      <c r="K30" s="65"/>
    </row>
    <row r="31" spans="2:19" ht="18">
      <c r="B31" s="30"/>
      <c r="C31" s="95"/>
      <c r="D31" s="240"/>
      <c r="E31" s="106"/>
      <c r="F31" s="107"/>
      <c r="G31" s="108"/>
      <c r="H31" s="244"/>
      <c r="I31" s="108"/>
      <c r="J31" s="121"/>
      <c r="K31" s="65"/>
      <c r="L31" s="22" t="s">
        <v>13</v>
      </c>
    </row>
    <row r="32" spans="2:19" ht="18">
      <c r="B32" s="25" t="s">
        <v>52</v>
      </c>
      <c r="C32" s="95"/>
      <c r="D32" s="237" t="s">
        <v>13</v>
      </c>
      <c r="E32" s="106"/>
      <c r="F32" s="107"/>
      <c r="G32" s="108"/>
      <c r="H32" s="244"/>
      <c r="I32" s="108"/>
      <c r="J32" s="121"/>
      <c r="K32" s="65"/>
    </row>
    <row r="33" spans="2:12" ht="18">
      <c r="B33" s="26" t="s">
        <v>53</v>
      </c>
      <c r="C33" s="93">
        <f>'2024-25 Univ'!I50</f>
        <v>2354.6683476998369</v>
      </c>
      <c r="D33" s="237">
        <v>17015816.843170598</v>
      </c>
      <c r="E33" s="100">
        <f t="shared" si="5"/>
        <v>5.0266981685638493E-2</v>
      </c>
      <c r="F33" s="101">
        <f>$C$38*E33*$L$7</f>
        <v>251.74872291508325</v>
      </c>
      <c r="G33" s="102">
        <f>C33+F33</f>
        <v>2606.4170706149202</v>
      </c>
      <c r="H33" s="243">
        <v>97</v>
      </c>
      <c r="I33" s="102">
        <f>G33*$L$9*H33/100</f>
        <v>137.78823843805776</v>
      </c>
      <c r="J33" s="118">
        <f>G33+I33</f>
        <v>2744.205309052978</v>
      </c>
      <c r="K33" s="65"/>
    </row>
    <row r="34" spans="2:12" ht="18">
      <c r="B34" s="26" t="s">
        <v>54</v>
      </c>
      <c r="C34" s="93">
        <f>'2024-25 Univ'!J50</f>
        <v>6637.9636978049775</v>
      </c>
      <c r="D34" s="238">
        <v>84090998.694904506</v>
      </c>
      <c r="E34" s="100">
        <f t="shared" si="5"/>
        <v>0.24841597263785473</v>
      </c>
      <c r="F34" s="101">
        <f>$C$38*E34*$L$7</f>
        <v>1244.1249059749236</v>
      </c>
      <c r="G34" s="102">
        <f>C34+F34</f>
        <v>7882.088603779901</v>
      </c>
      <c r="H34" s="243">
        <v>97</v>
      </c>
      <c r="I34" s="102">
        <f>G34*$L$9*H34/100</f>
        <v>416.68661403882447</v>
      </c>
      <c r="J34" s="118">
        <f>G34+I34</f>
        <v>8298.7752178187257</v>
      </c>
      <c r="K34" s="65"/>
    </row>
    <row r="35" spans="2:12" ht="18">
      <c r="B35" s="27" t="s">
        <v>57</v>
      </c>
      <c r="C35" s="93">
        <f>'2024-25 Univ'!K50</f>
        <v>1676.5827616911949</v>
      </c>
      <c r="D35" s="238">
        <v>13229533.32210128</v>
      </c>
      <c r="E35" s="100">
        <f t="shared" si="5"/>
        <v>3.9081797561691223E-2</v>
      </c>
      <c r="F35" s="101">
        <f>$C$38*E35*$L$7</f>
        <v>195.73072214504117</v>
      </c>
      <c r="G35" s="102">
        <f>C35+F35</f>
        <v>1872.3134838362362</v>
      </c>
      <c r="H35" s="243">
        <v>96</v>
      </c>
      <c r="I35" s="102">
        <f>G35*$L$9*H35/100</f>
        <v>97.959441474311859</v>
      </c>
      <c r="J35" s="118">
        <f>G35+I35</f>
        <v>1970.2729253105481</v>
      </c>
      <c r="K35" s="65"/>
      <c r="L35" s="22" t="s">
        <v>13</v>
      </c>
    </row>
    <row r="36" spans="2:12" ht="18">
      <c r="B36" s="28" t="s">
        <v>67</v>
      </c>
      <c r="C36" s="94">
        <f>SUM(C33:C35)</f>
        <v>10669.214807196011</v>
      </c>
      <c r="D36" s="239">
        <f>SUM(D33:D35)</f>
        <v>114336348.86017638</v>
      </c>
      <c r="E36" s="103">
        <f>SUM(E33:E35)</f>
        <v>0.33776475188518446</v>
      </c>
      <c r="F36" s="104">
        <f>SUM(F33:F35)</f>
        <v>1691.604351035048</v>
      </c>
      <c r="G36" s="105">
        <f>SUM(G33:G35)</f>
        <v>12360.819158231057</v>
      </c>
      <c r="H36" s="119">
        <f>AVERAGE(H33:H35)</f>
        <v>96.666666666666671</v>
      </c>
      <c r="I36" s="105">
        <f>SUM(I33:I35)</f>
        <v>652.43429395119415</v>
      </c>
      <c r="J36" s="120">
        <f>SUM(J33:J35)</f>
        <v>13013.253452182251</v>
      </c>
      <c r="K36" s="65"/>
    </row>
    <row r="37" spans="2:12" ht="18">
      <c r="B37" s="125"/>
      <c r="C37" s="93"/>
      <c r="D37" s="241"/>
      <c r="E37" s="100"/>
      <c r="F37" s="101"/>
      <c r="G37" s="102"/>
      <c r="H37" s="122"/>
      <c r="I37" s="102"/>
      <c r="J37" s="118"/>
      <c r="K37" s="65"/>
    </row>
    <row r="38" spans="2:12" ht="18.75" thickBot="1">
      <c r="B38" s="33" t="s">
        <v>76</v>
      </c>
      <c r="C38" s="97">
        <f>SUM(C14,C30,C36)</f>
        <v>33388.215547332009</v>
      </c>
      <c r="D38" s="242">
        <f>SUM(D14,D30,D36)</f>
        <v>338508823.73612052</v>
      </c>
      <c r="E38" s="109">
        <f>SUM(E14,E30,E36)</f>
        <v>1.0000000000000002</v>
      </c>
      <c r="F38" s="110">
        <f>SUM(F14,F30,F36)</f>
        <v>5008.2323320998012</v>
      </c>
      <c r="G38" s="111">
        <f>SUM(G36,G30,G14)</f>
        <v>38396.447879431813</v>
      </c>
      <c r="H38" s="123">
        <f>AVERAGE(H33:H35,H17:H29,H8:H13)</f>
        <v>92.681818181818187</v>
      </c>
      <c r="I38" s="111">
        <f>SUM(I36,I30,I14)</f>
        <v>1959.2941209477376</v>
      </c>
      <c r="J38" s="124">
        <f>SUM(J36,J30,J14)</f>
        <v>40355.742000379541</v>
      </c>
      <c r="K38" s="65"/>
    </row>
    <row r="40" spans="2:12" ht="18">
      <c r="D40" s="112"/>
      <c r="F40" s="113"/>
      <c r="I40" s="59" t="s">
        <v>13</v>
      </c>
      <c r="J40" s="217">
        <v>0</v>
      </c>
    </row>
    <row r="41" spans="2:12" ht="18">
      <c r="D41" s="114"/>
    </row>
    <row r="42" spans="2:12" ht="18">
      <c r="D42" s="114"/>
    </row>
    <row r="43" spans="2:12">
      <c r="D43" s="115"/>
    </row>
  </sheetData>
  <sheetProtection algorithmName="SHA-512" hashValue="iVehNerAtPm1l7iGODdYOXv+F6oXDR65xrBDvHhLq9bmT0ovnXsHFugXXcxU7qX0E3hBPcFBf/BQ7FhPdqG5rw==" saltValue="fSKgVl7PMag46ypbfS7Www==" spinCount="100000" sheet="1" objects="1" scenarios="1"/>
  <mergeCells count="13">
    <mergeCell ref="B2:J2"/>
    <mergeCell ref="D4:G4"/>
    <mergeCell ref="H4:I4"/>
    <mergeCell ref="J5:J6"/>
    <mergeCell ref="M13:S13"/>
    <mergeCell ref="B4:B6"/>
    <mergeCell ref="C5:C6"/>
    <mergeCell ref="D5:D6"/>
    <mergeCell ref="E5:E6"/>
    <mergeCell ref="F5:F6"/>
    <mergeCell ref="G5:G6"/>
    <mergeCell ref="H5:H6"/>
    <mergeCell ref="I5:I6"/>
  </mergeCells>
  <pageMargins left="0.7" right="0.7" top="0.75" bottom="0.75" header="0.3" footer="0.3"/>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12</vt:i4>
      </vt:variant>
    </vt:vector>
  </HeadingPairs>
  <TitlesOfParts>
    <vt:vector size="22" baseType="lpstr">
      <vt:lpstr>Tabs Flow Chart</vt:lpstr>
      <vt:lpstr>2025-26 CC</vt:lpstr>
      <vt:lpstr>2025-26 Univ</vt:lpstr>
      <vt:lpstr>2025-26 Point Calculation</vt:lpstr>
      <vt:lpstr>CC Data</vt:lpstr>
      <vt:lpstr>Univ Data</vt:lpstr>
      <vt:lpstr>2024-25 CC</vt:lpstr>
      <vt:lpstr>2024-25 Univ</vt:lpstr>
      <vt:lpstr>24-25 Point Calculation</vt:lpstr>
      <vt:lpstr>Scales</vt:lpstr>
      <vt:lpstr>'2024-25 CC'!Print_Area</vt:lpstr>
      <vt:lpstr>'2024-25 Univ'!Print_Area</vt:lpstr>
      <vt:lpstr>'2025-26 CC'!Print_Area</vt:lpstr>
      <vt:lpstr>'2025-26 Point Calculation'!Print_Area</vt:lpstr>
      <vt:lpstr>'2025-26 Univ'!Print_Area</vt:lpstr>
      <vt:lpstr>'24-25 Point Calculation'!Print_Area</vt:lpstr>
      <vt:lpstr>'CC Data'!Print_Area</vt:lpstr>
      <vt:lpstr>Scales!Print_Area</vt:lpstr>
      <vt:lpstr>'Tabs Flow Chart'!Print_Area</vt:lpstr>
      <vt:lpstr>'Univ Data'!Print_Area</vt:lpstr>
      <vt:lpstr>'2024-25 Univ'!Print_Titles</vt:lpstr>
      <vt:lpstr>'2025-26 Univ'!Print_Titles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THEC</dc:creator>
  <cp:lastModifiedBy>Diane Acri</cp:lastModifiedBy>
  <cp:lastPrinted>2024-11-14T16:16:56Z</cp:lastPrinted>
  <dcterms:created xsi:type="dcterms:W3CDTF">2014-08-21T16:12:05Z</dcterms:created>
  <dcterms:modified xsi:type="dcterms:W3CDTF">2025-01-16T22:43:58Z</dcterms:modified>
  <cp:contentStatus/>
</cp:coreProperties>
</file>